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PD\PD-G&amp;D\3-5_Integration &amp; Antirassismus\3-5-10_Projektförderung\3-5-10-3_Formulare_Richtlinien\2027\"/>
    </mc:Choice>
  </mc:AlternateContent>
  <xr:revisionPtr revIDLastSave="0" documentId="8_{D4DD30A0-7E51-4DEE-8958-283F1244497D}" xr6:coauthVersionLast="47" xr6:coauthVersionMax="47" xr10:uidLastSave="{00000000-0000-0000-0000-000000000000}"/>
  <bookViews>
    <workbookView xWindow="-120" yWindow="-120" windowWidth="29040" windowHeight="17520" tabRatio="804" xr2:uid="{FF927A48-3B6A-4558-8781-5AF83F88579C}"/>
  </bookViews>
  <sheets>
    <sheet name="Anleitung" sheetId="30" r:id="rId1"/>
    <sheet name="Anleitung Migrationsmedien" sheetId="31" state="hidden" r:id="rId2"/>
    <sheet name="Beispiele Projektaktivitäten" sheetId="28" r:id="rId3"/>
    <sheet name="Beispiele Medienprodukte" sheetId="29" state="hidden" r:id="rId4"/>
    <sheet name="Projekteingabe" sheetId="4" r:id="rId5"/>
    <sheet name="Budget" sheetId="3" r:id="rId6"/>
    <sheet name="Projektaktivitäten geplant" sheetId="17" r:id="rId7"/>
    <sheet name="Medienprodukte geplant" sheetId="25" state="hidden" r:id="rId8"/>
    <sheet name="Datenblatt Eingabe" sheetId="7" state="hidden" r:id="rId9"/>
    <sheet name="Berichterstattung" sheetId="16" r:id="rId10"/>
    <sheet name="Kostenabrechnung" sheetId="20" r:id="rId11"/>
    <sheet name="Projektaktivitäten durchgeführt" sheetId="26" r:id="rId12"/>
    <sheet name="Medienprodukte durchgeführt" sheetId="27" state="hidden" r:id="rId13"/>
    <sheet name="Datenblatt Bericht" sheetId="22" state="hidden" r:id="rId14"/>
    <sheet name="Auswahlmenu" sheetId="2" state="hidden" r:id="rId15"/>
  </sheets>
  <definedNames>
    <definedName name="_xlnm.Print_Area" localSheetId="0">Anleitung!$A$1:$C$61</definedName>
    <definedName name="_xlnm.Print_Area" localSheetId="1">'Anleitung Migrationsmedien'!$A$1:$C$61</definedName>
    <definedName name="_xlnm.Print_Area" localSheetId="3">'Beispiele Medienprodukte'!$A$1:$S$33</definedName>
    <definedName name="_xlnm.Print_Area" localSheetId="2">'Beispiele Projektaktivitäten'!$A$1:$S$39</definedName>
    <definedName name="_xlnm.Print_Area" localSheetId="9">Berichterstattung!$A$1:$Q$326</definedName>
    <definedName name="_xlnm.Print_Area" localSheetId="5">Budget!$A$1:$M$95</definedName>
    <definedName name="_xlnm.Print_Area" localSheetId="10">Kostenabrechnung!$A$1:$M$95</definedName>
    <definedName name="_xlnm.Print_Area" localSheetId="12">'Medienprodukte durchgeführt'!$A$1:$S$35</definedName>
    <definedName name="_xlnm.Print_Area" localSheetId="7">'Medienprodukte geplant'!$A$1:$S$35</definedName>
    <definedName name="_xlnm.Print_Area" localSheetId="11">'Projektaktivitäten durchgeführt'!$A$1:$S$40</definedName>
    <definedName name="_xlnm.Print_Area" localSheetId="6">'Projektaktivitäten geplant'!$A$1:$S$39</definedName>
    <definedName name="_xlnm.Print_Area" localSheetId="4">Projekteingabe!$A$1:$Q$269</definedName>
    <definedName name="_xlnm.Print_Titles" localSheetId="3">'Beispiele Medienprodukte'!$23:$23</definedName>
    <definedName name="_xlnm.Print_Titles" localSheetId="2">'Beispiele Projektaktivitäten'!$23:$23</definedName>
    <definedName name="_xlnm.Print_Titles" localSheetId="12">'Medienprodukte durchgeführt'!$24:$24</definedName>
    <definedName name="_xlnm.Print_Titles" localSheetId="7">'Medienprodukte geplant'!$24:$24</definedName>
    <definedName name="_xlnm.Print_Titles" localSheetId="11">'Projektaktivitäten durchgeführt'!$23:$23</definedName>
    <definedName name="_xlnm.Print_Titles" localSheetId="6">'Projektaktivitäten geplant'!$23:$23</definedName>
    <definedName name="Infomodule">Auswahlmenu!#REF!</definedName>
    <definedName name="JaNein">Auswahlmenu!$C$2:$C$3</definedName>
    <definedName name="Kreuz">Auswahlmenu!$B$2:$B$3</definedName>
    <definedName name="Medienprodukt">Auswahlmenu!$D$2:$D$3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8" i="16" l="1"/>
  <c r="J222" i="4"/>
  <c r="R222" i="4" s="1"/>
  <c r="BS3" i="7"/>
  <c r="BM3" i="7"/>
  <c r="K165" i="16"/>
  <c r="BY3" i="22"/>
  <c r="K153" i="16"/>
  <c r="BS3" i="22"/>
  <c r="C22" i="16"/>
  <c r="CA2" i="22"/>
  <c r="BX2" i="22"/>
  <c r="BW2" i="22"/>
  <c r="BV2" i="22"/>
  <c r="BU2" i="22"/>
  <c r="BT2" i="22"/>
  <c r="BR2" i="22"/>
  <c r="BQ2" i="22"/>
  <c r="BP2" i="22"/>
  <c r="BO2" i="22"/>
  <c r="BN2" i="22"/>
  <c r="BM2" i="22"/>
  <c r="BL2" i="22"/>
  <c r="BK2" i="22"/>
  <c r="BJ2" i="22"/>
  <c r="BI2" i="22"/>
  <c r="BU2" i="7"/>
  <c r="BR2" i="7"/>
  <c r="BQ2" i="7"/>
  <c r="BP2" i="7"/>
  <c r="BO2" i="7"/>
  <c r="BN2" i="7"/>
  <c r="BL2" i="7"/>
  <c r="BK2" i="7"/>
  <c r="BJ2" i="7"/>
  <c r="BI2" i="7"/>
  <c r="BH2" i="7"/>
  <c r="BG2" i="7"/>
  <c r="BF2" i="7"/>
  <c r="BE2" i="7"/>
  <c r="BD2" i="7"/>
  <c r="BC2" i="7"/>
  <c r="K127" i="16"/>
  <c r="BH3" i="22"/>
  <c r="K124" i="16"/>
  <c r="K133" i="16"/>
  <c r="K135" i="16"/>
  <c r="BJ3" i="22"/>
  <c r="K137" i="16"/>
  <c r="BK3" i="22" s="1"/>
  <c r="K139" i="16"/>
  <c r="BL3" i="22" s="1"/>
  <c r="K141" i="16"/>
  <c r="BM3" i="22" s="1"/>
  <c r="K143" i="16"/>
  <c r="BN3" i="22" s="1"/>
  <c r="K145" i="16"/>
  <c r="BO3" i="22"/>
  <c r="K147" i="16"/>
  <c r="BP3" i="22"/>
  <c r="K149" i="16"/>
  <c r="BQ3" i="22"/>
  <c r="K151" i="16"/>
  <c r="BR3" i="22"/>
  <c r="K155" i="16"/>
  <c r="BT3" i="22" s="1"/>
  <c r="K157" i="16"/>
  <c r="BU3" i="22" s="1"/>
  <c r="K159" i="16"/>
  <c r="BV3" i="22" s="1"/>
  <c r="K161" i="16"/>
  <c r="BW3" i="22"/>
  <c r="K163" i="16"/>
  <c r="BX3" i="22"/>
  <c r="R110" i="4"/>
  <c r="BA3" i="7"/>
  <c r="AZ3" i="7"/>
  <c r="U3" i="7"/>
  <c r="E16" i="16"/>
  <c r="E3" i="22" s="1"/>
  <c r="C16" i="16"/>
  <c r="C13" i="16"/>
  <c r="AH3" i="7"/>
  <c r="I101" i="16"/>
  <c r="BA3" i="22" s="1"/>
  <c r="BA2" i="22"/>
  <c r="AZ2" i="22"/>
  <c r="AY2" i="22"/>
  <c r="M85" i="16"/>
  <c r="AL3" i="22" s="1"/>
  <c r="AL2" i="22"/>
  <c r="BG3" i="7"/>
  <c r="AW3" i="7"/>
  <c r="AV3" i="7"/>
  <c r="AU3" i="7"/>
  <c r="AW2" i="7"/>
  <c r="AV2" i="7"/>
  <c r="AU2" i="7"/>
  <c r="AQ3" i="7"/>
  <c r="AR3" i="7"/>
  <c r="AH2" i="7"/>
  <c r="C115" i="16"/>
  <c r="C112" i="16"/>
  <c r="E103" i="16"/>
  <c r="R117" i="16"/>
  <c r="I85" i="16"/>
  <c r="AK3" i="22"/>
  <c r="C83" i="16"/>
  <c r="AF3" i="22"/>
  <c r="E83" i="16"/>
  <c r="AG3" i="22"/>
  <c r="I83" i="16"/>
  <c r="AH3" i="22" s="1"/>
  <c r="C85" i="16"/>
  <c r="AI3" i="22" s="1"/>
  <c r="E85" i="16"/>
  <c r="AJ3" i="22"/>
  <c r="C87" i="16"/>
  <c r="AM3" i="22"/>
  <c r="AN3" i="22" s="1"/>
  <c r="E87" i="16"/>
  <c r="F87" i="16"/>
  <c r="G87" i="16"/>
  <c r="H87" i="16"/>
  <c r="I87" i="16"/>
  <c r="J87" i="16"/>
  <c r="K87" i="16"/>
  <c r="L87" i="16"/>
  <c r="M87" i="16"/>
  <c r="N87" i="16"/>
  <c r="O87" i="16"/>
  <c r="P87" i="16"/>
  <c r="R194" i="4"/>
  <c r="F198" i="4"/>
  <c r="CL3" i="7"/>
  <c r="K43" i="16"/>
  <c r="F324" i="16" s="1"/>
  <c r="N3" i="22"/>
  <c r="G39" i="16"/>
  <c r="J3" i="22" s="1"/>
  <c r="M39" i="16"/>
  <c r="K3" i="22"/>
  <c r="F267" i="4"/>
  <c r="C267" i="4"/>
  <c r="R90" i="4"/>
  <c r="R81" i="4"/>
  <c r="R74" i="4"/>
  <c r="J233" i="4"/>
  <c r="DN3" i="7"/>
  <c r="J18" i="3"/>
  <c r="J19" i="3"/>
  <c r="L19" i="20" s="1"/>
  <c r="J20" i="3"/>
  <c r="L20" i="20" s="1"/>
  <c r="J21" i="3"/>
  <c r="J22" i="3"/>
  <c r="J17" i="3"/>
  <c r="L17" i="20"/>
  <c r="J15" i="3"/>
  <c r="L15" i="20" s="1"/>
  <c r="BI3" i="22"/>
  <c r="E167" i="16"/>
  <c r="BZ3" i="22"/>
  <c r="K167" i="16"/>
  <c r="CA3" i="22"/>
  <c r="C176" i="16"/>
  <c r="CD3" i="22"/>
  <c r="D176" i="16"/>
  <c r="E176" i="16"/>
  <c r="F176" i="16"/>
  <c r="G176" i="16"/>
  <c r="H176" i="16"/>
  <c r="I176" i="16"/>
  <c r="J176" i="16"/>
  <c r="K176" i="16"/>
  <c r="L176" i="16"/>
  <c r="M176" i="16"/>
  <c r="N176" i="16"/>
  <c r="O176" i="16"/>
  <c r="P176" i="16"/>
  <c r="C186" i="16"/>
  <c r="CG3" i="22" s="1"/>
  <c r="C188" i="16"/>
  <c r="CH3" i="22"/>
  <c r="E188" i="16"/>
  <c r="CI3" i="22"/>
  <c r="I188" i="16"/>
  <c r="CJ3" i="22" s="1"/>
  <c r="C190" i="16"/>
  <c r="CK3" i="22" s="1"/>
  <c r="E190" i="16"/>
  <c r="CL3" i="22" s="1"/>
  <c r="F190" i="16"/>
  <c r="G190" i="16"/>
  <c r="H190" i="16"/>
  <c r="I190" i="16"/>
  <c r="J190" i="16"/>
  <c r="K190" i="16"/>
  <c r="L190" i="16"/>
  <c r="M190" i="16"/>
  <c r="N190" i="16"/>
  <c r="O190" i="16"/>
  <c r="P190" i="16"/>
  <c r="C199" i="16"/>
  <c r="CO3" i="22"/>
  <c r="D199" i="16"/>
  <c r="E199" i="16"/>
  <c r="F199" i="16"/>
  <c r="G199" i="16"/>
  <c r="H199" i="16"/>
  <c r="I199" i="16"/>
  <c r="J199" i="16"/>
  <c r="K199" i="16"/>
  <c r="L199" i="16"/>
  <c r="M199" i="16"/>
  <c r="N199" i="16"/>
  <c r="O199" i="16"/>
  <c r="P199" i="16"/>
  <c r="C208" i="16"/>
  <c r="CR3" i="22" s="1"/>
  <c r="H208" i="16"/>
  <c r="C211" i="16"/>
  <c r="B211" i="16" s="1"/>
  <c r="E211" i="16"/>
  <c r="F211" i="16"/>
  <c r="G211" i="16"/>
  <c r="H211" i="16"/>
  <c r="I211" i="16"/>
  <c r="J211" i="16"/>
  <c r="K211" i="16"/>
  <c r="L211" i="16"/>
  <c r="M211" i="16"/>
  <c r="N211" i="16"/>
  <c r="O211" i="16"/>
  <c r="P211" i="16"/>
  <c r="J234" i="16"/>
  <c r="J238" i="16" s="1"/>
  <c r="J236" i="16"/>
  <c r="F238" i="16"/>
  <c r="DC3" i="22" s="1"/>
  <c r="C260" i="16"/>
  <c r="DW3" i="22"/>
  <c r="D260" i="16"/>
  <c r="E260" i="16"/>
  <c r="F260" i="16"/>
  <c r="G260" i="16"/>
  <c r="H260" i="16"/>
  <c r="I260" i="16"/>
  <c r="J260" i="16"/>
  <c r="K260" i="16"/>
  <c r="L260" i="16"/>
  <c r="M260" i="16"/>
  <c r="N260" i="16"/>
  <c r="O260" i="16"/>
  <c r="P260" i="16"/>
  <c r="H273" i="16"/>
  <c r="EC3" i="22"/>
  <c r="H275" i="16"/>
  <c r="ED3" i="22" s="1"/>
  <c r="H276" i="16"/>
  <c r="EE3" i="22" s="1"/>
  <c r="H277" i="16"/>
  <c r="EF3" i="22" s="1"/>
  <c r="H279" i="16"/>
  <c r="EG3" i="22" s="1"/>
  <c r="H281" i="16"/>
  <c r="EH3" i="22" s="1"/>
  <c r="H283" i="16"/>
  <c r="EI3" i="22"/>
  <c r="H284" i="16"/>
  <c r="EJ3" i="22"/>
  <c r="H286" i="16"/>
  <c r="EK3" i="22"/>
  <c r="H288" i="16"/>
  <c r="J67" i="20"/>
  <c r="J87" i="20" s="1"/>
  <c r="J92" i="20" s="1"/>
  <c r="J82" i="20"/>
  <c r="J67" i="3"/>
  <c r="J87" i="3"/>
  <c r="J82" i="3"/>
  <c r="L82" i="20"/>
  <c r="J34" i="3"/>
  <c r="L34" i="20"/>
  <c r="J41" i="3"/>
  <c r="J47" i="3"/>
  <c r="R30" i="4"/>
  <c r="R108" i="4"/>
  <c r="R254" i="16"/>
  <c r="DU3" i="22"/>
  <c r="C20" i="16"/>
  <c r="R18" i="16"/>
  <c r="C24" i="16"/>
  <c r="F3" i="22"/>
  <c r="R18" i="4"/>
  <c r="E3" i="7"/>
  <c r="R16" i="4"/>
  <c r="AA3" i="22"/>
  <c r="C11" i="25"/>
  <c r="ER3" i="7" s="1"/>
  <c r="L11" i="25"/>
  <c r="N11" i="25"/>
  <c r="EW3" i="7" s="1"/>
  <c r="C11" i="17"/>
  <c r="EJ3" i="7" s="1"/>
  <c r="K24" i="17"/>
  <c r="N24" i="17"/>
  <c r="K25" i="17"/>
  <c r="N25" i="17"/>
  <c r="K26" i="17"/>
  <c r="K27" i="17"/>
  <c r="K28" i="17"/>
  <c r="N28" i="17" s="1"/>
  <c r="K29" i="17"/>
  <c r="K30" i="17"/>
  <c r="N30" i="17"/>
  <c r="K31" i="17"/>
  <c r="K32" i="17"/>
  <c r="N32" i="17" s="1"/>
  <c r="K33" i="17"/>
  <c r="K34" i="17"/>
  <c r="N34" i="17" s="1"/>
  <c r="K35" i="17"/>
  <c r="N35" i="17" s="1"/>
  <c r="K36" i="17"/>
  <c r="N36" i="17" s="1"/>
  <c r="K37" i="17"/>
  <c r="N37" i="17" s="1"/>
  <c r="K38" i="17"/>
  <c r="N38" i="17" s="1"/>
  <c r="K39" i="17"/>
  <c r="E25" i="27"/>
  <c r="E26" i="27"/>
  <c r="E27" i="27"/>
  <c r="E28" i="27"/>
  <c r="E29" i="27"/>
  <c r="E30" i="27"/>
  <c r="E31" i="27"/>
  <c r="E32" i="27"/>
  <c r="E33" i="27"/>
  <c r="E34" i="27"/>
  <c r="J231" i="4"/>
  <c r="DM3" i="7" s="1"/>
  <c r="L70" i="20"/>
  <c r="K279" i="16"/>
  <c r="P279" i="16" s="1"/>
  <c r="L71" i="20"/>
  <c r="K276" i="16" s="1"/>
  <c r="L72" i="20"/>
  <c r="L73" i="20"/>
  <c r="L74" i="20"/>
  <c r="L85" i="20"/>
  <c r="K275" i="16" s="1"/>
  <c r="J220" i="4"/>
  <c r="DF3" i="7" s="1"/>
  <c r="BV3" i="7"/>
  <c r="BC3" i="7"/>
  <c r="B24" i="26"/>
  <c r="L80" i="20"/>
  <c r="H24" i="20"/>
  <c r="K286" i="16" s="1"/>
  <c r="EK2" i="22"/>
  <c r="DN2" i="7"/>
  <c r="BE3" i="7"/>
  <c r="BB3" i="7"/>
  <c r="I24" i="26"/>
  <c r="I25" i="26"/>
  <c r="I26" i="26"/>
  <c r="I27" i="26"/>
  <c r="I28" i="26"/>
  <c r="K28" i="26" s="1"/>
  <c r="I29" i="26"/>
  <c r="I30" i="26"/>
  <c r="I31" i="26"/>
  <c r="I32" i="26"/>
  <c r="K32" i="26"/>
  <c r="N32" i="26" s="1"/>
  <c r="I33" i="26"/>
  <c r="I34" i="26"/>
  <c r="K34" i="26" s="1"/>
  <c r="N34" i="26" s="1"/>
  <c r="I35" i="26"/>
  <c r="I36" i="26"/>
  <c r="I37" i="26"/>
  <c r="I38" i="26"/>
  <c r="I39" i="26"/>
  <c r="K39" i="26" s="1"/>
  <c r="N39" i="26"/>
  <c r="J26" i="26"/>
  <c r="T26" i="26" s="1"/>
  <c r="J27" i="26"/>
  <c r="T27" i="26"/>
  <c r="K25" i="27"/>
  <c r="K26" i="27"/>
  <c r="K27" i="27"/>
  <c r="K28" i="27"/>
  <c r="K29" i="27"/>
  <c r="K30" i="27"/>
  <c r="K31" i="27"/>
  <c r="K32" i="27"/>
  <c r="K33" i="27"/>
  <c r="J25" i="27"/>
  <c r="J26" i="27"/>
  <c r="J27" i="27"/>
  <c r="J28" i="27"/>
  <c r="J29" i="27"/>
  <c r="J30" i="27"/>
  <c r="J31" i="27"/>
  <c r="J32" i="27"/>
  <c r="J33" i="27"/>
  <c r="E35" i="4"/>
  <c r="D10" i="3"/>
  <c r="D55" i="3"/>
  <c r="L11" i="29"/>
  <c r="P11" i="29"/>
  <c r="N11" i="29"/>
  <c r="C11" i="29"/>
  <c r="I11" i="29"/>
  <c r="G11" i="29"/>
  <c r="C6" i="29"/>
  <c r="R4" i="29"/>
  <c r="R2" i="29"/>
  <c r="T39" i="28"/>
  <c r="K39" i="28"/>
  <c r="N39" i="28" s="1"/>
  <c r="T38" i="28"/>
  <c r="K38" i="28"/>
  <c r="N38" i="28" s="1"/>
  <c r="T37" i="28"/>
  <c r="K37" i="28"/>
  <c r="N37" i="28" s="1"/>
  <c r="T36" i="28"/>
  <c r="K36" i="28"/>
  <c r="N36" i="28"/>
  <c r="T35" i="28"/>
  <c r="K35" i="28"/>
  <c r="N35" i="28" s="1"/>
  <c r="T34" i="28"/>
  <c r="K34" i="28"/>
  <c r="N34" i="28"/>
  <c r="T33" i="28"/>
  <c r="K33" i="28"/>
  <c r="N33" i="28"/>
  <c r="T32" i="28"/>
  <c r="K32" i="28"/>
  <c r="N32" i="28"/>
  <c r="T31" i="28"/>
  <c r="K31" i="28"/>
  <c r="N31" i="28" s="1"/>
  <c r="T30" i="28"/>
  <c r="K30" i="28"/>
  <c r="N30" i="28"/>
  <c r="T29" i="28"/>
  <c r="K29" i="28"/>
  <c r="N29" i="28"/>
  <c r="T28" i="28"/>
  <c r="K28" i="28"/>
  <c r="N28" i="28"/>
  <c r="T27" i="28"/>
  <c r="K27" i="28"/>
  <c r="N27" i="28" s="1"/>
  <c r="T26" i="28"/>
  <c r="K26" i="28"/>
  <c r="N26" i="28"/>
  <c r="T25" i="28"/>
  <c r="K25" i="28"/>
  <c r="N25" i="28" s="1"/>
  <c r="T24" i="28"/>
  <c r="K24" i="28"/>
  <c r="N24" i="28" s="1"/>
  <c r="C11" i="28"/>
  <c r="G11" i="28"/>
  <c r="C6" i="28"/>
  <c r="R4" i="28"/>
  <c r="R2" i="28"/>
  <c r="J41" i="20"/>
  <c r="J24" i="26"/>
  <c r="T24" i="26"/>
  <c r="J25" i="26"/>
  <c r="T25" i="26"/>
  <c r="J28" i="26"/>
  <c r="T28" i="26" s="1"/>
  <c r="N28" i="26"/>
  <c r="J29" i="26"/>
  <c r="J30" i="26"/>
  <c r="T30" i="26"/>
  <c r="K30" i="26"/>
  <c r="N30" i="26"/>
  <c r="J31" i="26"/>
  <c r="K31" i="26" s="1"/>
  <c r="N31" i="26" s="1"/>
  <c r="J32" i="26"/>
  <c r="T32" i="26" s="1"/>
  <c r="J33" i="26"/>
  <c r="K33" i="26" s="1"/>
  <c r="N33" i="26" s="1"/>
  <c r="J34" i="26"/>
  <c r="J35" i="26"/>
  <c r="T35" i="26" s="1"/>
  <c r="J36" i="26"/>
  <c r="T36" i="26"/>
  <c r="J37" i="26"/>
  <c r="J38" i="26"/>
  <c r="K38" i="26" s="1"/>
  <c r="N38" i="26" s="1"/>
  <c r="J39" i="26"/>
  <c r="T39" i="26"/>
  <c r="J228" i="4"/>
  <c r="DK3" i="7"/>
  <c r="J235" i="4"/>
  <c r="K288" i="16" s="1"/>
  <c r="J230" i="4"/>
  <c r="DL3" i="7"/>
  <c r="EE2" i="7"/>
  <c r="ED2" i="7"/>
  <c r="EC2" i="7"/>
  <c r="EB2" i="7"/>
  <c r="I30" i="16"/>
  <c r="H3" i="22" s="1"/>
  <c r="DY3" i="22"/>
  <c r="FD3" i="22"/>
  <c r="EV3" i="22"/>
  <c r="J34" i="27"/>
  <c r="K34" i="27"/>
  <c r="G25" i="27"/>
  <c r="G26" i="27"/>
  <c r="G27" i="27"/>
  <c r="G28" i="27"/>
  <c r="G29" i="27"/>
  <c r="G30" i="27"/>
  <c r="G31" i="27"/>
  <c r="G32" i="27"/>
  <c r="G33" i="27"/>
  <c r="G34" i="27"/>
  <c r="H25" i="27"/>
  <c r="H26" i="27"/>
  <c r="H27" i="27"/>
  <c r="H28" i="27"/>
  <c r="H29" i="27"/>
  <c r="H30" i="27"/>
  <c r="H31" i="27"/>
  <c r="H32" i="27"/>
  <c r="H33" i="27"/>
  <c r="H34" i="27"/>
  <c r="I25" i="27"/>
  <c r="I26" i="27"/>
  <c r="I27" i="27"/>
  <c r="I28" i="27"/>
  <c r="I29" i="27"/>
  <c r="I30" i="27"/>
  <c r="I31" i="27"/>
  <c r="I32" i="27"/>
  <c r="I33" i="27"/>
  <c r="I34" i="27"/>
  <c r="B30" i="27"/>
  <c r="B31" i="27"/>
  <c r="B32" i="27"/>
  <c r="B33" i="27"/>
  <c r="B34" i="27"/>
  <c r="F30" i="27"/>
  <c r="F31" i="27"/>
  <c r="F32" i="27"/>
  <c r="F33" i="27"/>
  <c r="F34" i="27"/>
  <c r="L26" i="27"/>
  <c r="L27" i="27"/>
  <c r="L28" i="27"/>
  <c r="L29" i="27"/>
  <c r="L30" i="27"/>
  <c r="L31" i="27"/>
  <c r="L32" i="27"/>
  <c r="L33" i="27"/>
  <c r="L34" i="27"/>
  <c r="L25" i="27"/>
  <c r="B25" i="27"/>
  <c r="F26" i="27"/>
  <c r="F27" i="27"/>
  <c r="F28" i="27"/>
  <c r="F29" i="27"/>
  <c r="B26" i="27"/>
  <c r="B27" i="27"/>
  <c r="B28" i="27"/>
  <c r="B29" i="27"/>
  <c r="C6" i="27"/>
  <c r="R4" i="27"/>
  <c r="R2" i="27"/>
  <c r="B38" i="26"/>
  <c r="E38" i="26"/>
  <c r="H38" i="26"/>
  <c r="P38" i="26"/>
  <c r="B39" i="26"/>
  <c r="E39" i="26"/>
  <c r="H39" i="26"/>
  <c r="P39" i="26"/>
  <c r="H31" i="26"/>
  <c r="H32" i="26"/>
  <c r="H33" i="26"/>
  <c r="H34" i="26"/>
  <c r="H35" i="26"/>
  <c r="H36" i="26"/>
  <c r="H37" i="26"/>
  <c r="E31" i="26"/>
  <c r="E32" i="26"/>
  <c r="E33" i="26"/>
  <c r="E34" i="26"/>
  <c r="E35" i="26"/>
  <c r="E36" i="26"/>
  <c r="E37" i="26"/>
  <c r="B31" i="26"/>
  <c r="B32" i="26"/>
  <c r="B33" i="26"/>
  <c r="B34" i="26"/>
  <c r="B35" i="26"/>
  <c r="B36" i="26"/>
  <c r="B37" i="26"/>
  <c r="P25" i="26"/>
  <c r="P26" i="26"/>
  <c r="P27" i="26"/>
  <c r="P28" i="26"/>
  <c r="P29" i="26"/>
  <c r="P30" i="26"/>
  <c r="P31" i="26"/>
  <c r="P32" i="26"/>
  <c r="P33" i="26"/>
  <c r="P34" i="26"/>
  <c r="P35" i="26"/>
  <c r="P36" i="26"/>
  <c r="P37" i="26"/>
  <c r="H25" i="26"/>
  <c r="H26" i="26"/>
  <c r="H27" i="26"/>
  <c r="H28" i="26"/>
  <c r="H29" i="26"/>
  <c r="H30" i="26"/>
  <c r="E25" i="26"/>
  <c r="E26" i="26"/>
  <c r="E27" i="26"/>
  <c r="E28" i="26"/>
  <c r="E29" i="26"/>
  <c r="E30" i="26"/>
  <c r="B25" i="26"/>
  <c r="B26" i="26"/>
  <c r="B27" i="26"/>
  <c r="B28" i="26"/>
  <c r="B29" i="26"/>
  <c r="B30" i="26"/>
  <c r="P24" i="26"/>
  <c r="H24" i="26"/>
  <c r="E24" i="26"/>
  <c r="N27" i="17"/>
  <c r="N29" i="17"/>
  <c r="N31" i="17"/>
  <c r="N33" i="17"/>
  <c r="N39" i="17"/>
  <c r="T37" i="26"/>
  <c r="T31" i="26"/>
  <c r="C6" i="26"/>
  <c r="R4" i="26"/>
  <c r="R2" i="26"/>
  <c r="C6" i="25"/>
  <c r="R4" i="25"/>
  <c r="R2" i="25"/>
  <c r="E30" i="16"/>
  <c r="C30" i="16"/>
  <c r="G3" i="7"/>
  <c r="H3" i="7"/>
  <c r="R315" i="16"/>
  <c r="R262" i="16"/>
  <c r="R240" i="16"/>
  <c r="R213" i="16"/>
  <c r="R192" i="16"/>
  <c r="R201" i="16"/>
  <c r="R178" i="16"/>
  <c r="R169" i="16"/>
  <c r="R105" i="16"/>
  <c r="E13" i="16"/>
  <c r="N2" i="16"/>
  <c r="A3" i="22" s="1"/>
  <c r="J2" i="3"/>
  <c r="D53" i="3" s="1"/>
  <c r="R234" i="16"/>
  <c r="O2" i="16"/>
  <c r="EL3" i="22"/>
  <c r="EM3" i="22"/>
  <c r="DX3" i="22"/>
  <c r="DV3" i="22"/>
  <c r="DG3" i="22"/>
  <c r="DH3" i="22"/>
  <c r="CU3" i="22"/>
  <c r="CV3" i="22"/>
  <c r="CP3" i="22"/>
  <c r="CQ3" i="22"/>
  <c r="CM3" i="22"/>
  <c r="CN3" i="22"/>
  <c r="CE3" i="22"/>
  <c r="CF3" i="22"/>
  <c r="CC3" i="22"/>
  <c r="CB3" i="22"/>
  <c r="BG3" i="22"/>
  <c r="BF3" i="22"/>
  <c r="BE3" i="22"/>
  <c r="BD3" i="22"/>
  <c r="AD3" i="22"/>
  <c r="AB3" i="22"/>
  <c r="AE3" i="22"/>
  <c r="EJ2" i="22"/>
  <c r="EI2" i="22"/>
  <c r="EH2" i="22"/>
  <c r="EG2" i="22"/>
  <c r="EF2" i="22"/>
  <c r="EE2" i="22"/>
  <c r="ED2" i="22"/>
  <c r="EC2" i="22"/>
  <c r="EB2" i="22"/>
  <c r="EA2" i="22"/>
  <c r="DZ2" i="22"/>
  <c r="CZ2" i="22"/>
  <c r="CY2" i="22"/>
  <c r="CX2" i="22"/>
  <c r="CW2" i="22"/>
  <c r="DA3" i="22"/>
  <c r="DB3" i="22"/>
  <c r="CR2" i="22"/>
  <c r="CJ2" i="22"/>
  <c r="CI2" i="22"/>
  <c r="CH2" i="22"/>
  <c r="AX2" i="22"/>
  <c r="AW2" i="22"/>
  <c r="AT2" i="22"/>
  <c r="AS2" i="22"/>
  <c r="AR2" i="22"/>
  <c r="AQ2" i="22"/>
  <c r="AP2" i="22"/>
  <c r="AO2" i="22"/>
  <c r="AK2" i="22"/>
  <c r="AJ2" i="22"/>
  <c r="AI2" i="22"/>
  <c r="AH2" i="22"/>
  <c r="AG2" i="22"/>
  <c r="AF2" i="22"/>
  <c r="DP2" i="7"/>
  <c r="DQ2" i="7"/>
  <c r="DR2" i="7"/>
  <c r="DS2" i="7"/>
  <c r="DO2" i="7"/>
  <c r="CK3" i="7"/>
  <c r="CJ3" i="7"/>
  <c r="CI2" i="7"/>
  <c r="CH2" i="7"/>
  <c r="CG2" i="7"/>
  <c r="BT3" i="7"/>
  <c r="AA3" i="7"/>
  <c r="S3" i="7"/>
  <c r="K3" i="7"/>
  <c r="R66" i="16"/>
  <c r="R75" i="16"/>
  <c r="F10" i="16"/>
  <c r="C3" i="22"/>
  <c r="R13" i="4"/>
  <c r="H80" i="20"/>
  <c r="G80" i="20"/>
  <c r="F80" i="20"/>
  <c r="H79" i="20"/>
  <c r="G79" i="20"/>
  <c r="F79" i="20"/>
  <c r="H78" i="20"/>
  <c r="G78" i="20"/>
  <c r="F78" i="20"/>
  <c r="H77" i="20"/>
  <c r="G77" i="20"/>
  <c r="F77" i="20"/>
  <c r="H76" i="20"/>
  <c r="G76" i="20"/>
  <c r="F76" i="20"/>
  <c r="H75" i="20"/>
  <c r="G75" i="20"/>
  <c r="F75" i="20"/>
  <c r="H74" i="20"/>
  <c r="G74" i="20"/>
  <c r="F74" i="20"/>
  <c r="H73" i="20"/>
  <c r="G73" i="20"/>
  <c r="F73" i="20"/>
  <c r="H72" i="20"/>
  <c r="G72" i="20"/>
  <c r="F72" i="20"/>
  <c r="F65" i="20"/>
  <c r="E65" i="20"/>
  <c r="D65" i="20"/>
  <c r="F64" i="20"/>
  <c r="E64" i="20"/>
  <c r="D64" i="20"/>
  <c r="F63" i="20"/>
  <c r="E63" i="20"/>
  <c r="D63" i="20"/>
  <c r="F62" i="20"/>
  <c r="E62" i="20"/>
  <c r="D62" i="20"/>
  <c r="H45" i="20"/>
  <c r="G45" i="20"/>
  <c r="F45" i="20"/>
  <c r="E45" i="20"/>
  <c r="D45" i="20"/>
  <c r="H44" i="20"/>
  <c r="G44" i="20"/>
  <c r="F44" i="20"/>
  <c r="E44" i="20"/>
  <c r="D44" i="20"/>
  <c r="H43" i="20"/>
  <c r="G43" i="20"/>
  <c r="F43" i="20"/>
  <c r="E43" i="20"/>
  <c r="D43" i="20"/>
  <c r="H39" i="20"/>
  <c r="G39" i="20"/>
  <c r="F39" i="20"/>
  <c r="E39" i="20"/>
  <c r="D39" i="20"/>
  <c r="H38" i="20"/>
  <c r="G38" i="20"/>
  <c r="F38" i="20"/>
  <c r="E38" i="20"/>
  <c r="D38" i="20"/>
  <c r="H37" i="20"/>
  <c r="G37" i="20"/>
  <c r="F37" i="20"/>
  <c r="E37" i="20"/>
  <c r="D37" i="20"/>
  <c r="H36" i="20"/>
  <c r="G36" i="20"/>
  <c r="F36" i="20"/>
  <c r="E36" i="20"/>
  <c r="D36" i="20"/>
  <c r="H32" i="20"/>
  <c r="G32" i="20"/>
  <c r="F32" i="20"/>
  <c r="E32" i="20"/>
  <c r="D32" i="20"/>
  <c r="H31" i="20"/>
  <c r="G31" i="20"/>
  <c r="F31" i="20"/>
  <c r="E31" i="20"/>
  <c r="D31" i="20"/>
  <c r="H30" i="20"/>
  <c r="G30" i="20"/>
  <c r="F30" i="20"/>
  <c r="E30" i="20"/>
  <c r="D30" i="20"/>
  <c r="B22" i="20"/>
  <c r="B21" i="20"/>
  <c r="B20" i="20"/>
  <c r="B19" i="20"/>
  <c r="B18" i="20"/>
  <c r="B17" i="20"/>
  <c r="L79" i="20"/>
  <c r="L78" i="20"/>
  <c r="L77" i="20"/>
  <c r="K281" i="16" s="1"/>
  <c r="L76" i="20"/>
  <c r="L75" i="20"/>
  <c r="L65" i="20"/>
  <c r="L64" i="20"/>
  <c r="L63" i="20"/>
  <c r="K284" i="16" s="1"/>
  <c r="L62" i="20"/>
  <c r="L45" i="20"/>
  <c r="L44" i="20"/>
  <c r="L43" i="20"/>
  <c r="L39" i="20"/>
  <c r="L38" i="20"/>
  <c r="L37" i="20"/>
  <c r="L36" i="20"/>
  <c r="L32" i="20"/>
  <c r="L31" i="20"/>
  <c r="L30" i="20"/>
  <c r="L29" i="20"/>
  <c r="L28" i="20"/>
  <c r="J47" i="20"/>
  <c r="J34" i="20"/>
  <c r="J22" i="20"/>
  <c r="J21" i="20"/>
  <c r="J20" i="20"/>
  <c r="J49" i="20"/>
  <c r="J19" i="20"/>
  <c r="J26" i="20" s="1"/>
  <c r="J18" i="20"/>
  <c r="J15" i="20"/>
  <c r="J17" i="20"/>
  <c r="D9" i="20"/>
  <c r="D54" i="20" s="1"/>
  <c r="T24" i="17"/>
  <c r="T25" i="17"/>
  <c r="T26" i="17"/>
  <c r="T27" i="17"/>
  <c r="T28" i="17"/>
  <c r="T29" i="17"/>
  <c r="T30" i="17"/>
  <c r="T31" i="17"/>
  <c r="T32" i="17"/>
  <c r="T33" i="17"/>
  <c r="T34" i="17"/>
  <c r="T35" i="17"/>
  <c r="T36" i="17"/>
  <c r="T37" i="17"/>
  <c r="T38" i="17"/>
  <c r="T39" i="17"/>
  <c r="C6" i="17"/>
  <c r="R4" i="17"/>
  <c r="R2" i="17"/>
  <c r="P103" i="16"/>
  <c r="O103" i="16"/>
  <c r="N103" i="16"/>
  <c r="M103" i="16"/>
  <c r="L103" i="16"/>
  <c r="K103" i="16"/>
  <c r="J103" i="16"/>
  <c r="I103" i="16"/>
  <c r="H103" i="16"/>
  <c r="G103" i="16"/>
  <c r="F103" i="16"/>
  <c r="E101" i="16"/>
  <c r="AZ3" i="22" s="1"/>
  <c r="E99" i="16"/>
  <c r="AX3" i="22"/>
  <c r="C103" i="16"/>
  <c r="BB3" i="22"/>
  <c r="BC3" i="22"/>
  <c r="C101" i="16"/>
  <c r="AY3" i="22"/>
  <c r="C99" i="16"/>
  <c r="AW3" i="22"/>
  <c r="P96" i="16"/>
  <c r="O96" i="16"/>
  <c r="N96" i="16"/>
  <c r="M96" i="16"/>
  <c r="L96" i="16"/>
  <c r="K96" i="16"/>
  <c r="J96" i="16"/>
  <c r="I96" i="16"/>
  <c r="H96" i="16"/>
  <c r="G96" i="16"/>
  <c r="F96" i="16"/>
  <c r="E96" i="16"/>
  <c r="I94" i="16"/>
  <c r="AT3" i="22"/>
  <c r="M90" i="16"/>
  <c r="AP3" i="22"/>
  <c r="I92" i="16"/>
  <c r="AR3" i="22"/>
  <c r="C96" i="16"/>
  <c r="AU3" i="22"/>
  <c r="AV3" i="22"/>
  <c r="C94" i="16"/>
  <c r="AS3" i="22"/>
  <c r="C92" i="16"/>
  <c r="AQ3" i="22" s="1"/>
  <c r="C90" i="16"/>
  <c r="AO3" i="22"/>
  <c r="P73" i="16"/>
  <c r="O73" i="16"/>
  <c r="N73" i="16"/>
  <c r="M73" i="16"/>
  <c r="L73" i="16"/>
  <c r="K73" i="16"/>
  <c r="J73" i="16"/>
  <c r="I73" i="16"/>
  <c r="H73" i="16"/>
  <c r="G73" i="16"/>
  <c r="F73" i="16"/>
  <c r="E73" i="16"/>
  <c r="D73" i="16"/>
  <c r="C73" i="16"/>
  <c r="AC3" i="22"/>
  <c r="P64" i="16"/>
  <c r="O64" i="16"/>
  <c r="N64" i="16"/>
  <c r="M64" i="16"/>
  <c r="L64" i="16"/>
  <c r="K64" i="16"/>
  <c r="J64" i="16"/>
  <c r="I64" i="16"/>
  <c r="H64" i="16"/>
  <c r="G64" i="16"/>
  <c r="F64" i="16"/>
  <c r="E64" i="16"/>
  <c r="D64" i="16"/>
  <c r="C64" i="16"/>
  <c r="Z3" i="22" s="1"/>
  <c r="P61" i="16"/>
  <c r="O61" i="16"/>
  <c r="N61" i="16"/>
  <c r="M61" i="16"/>
  <c r="L61" i="16"/>
  <c r="K61" i="16"/>
  <c r="J61" i="16"/>
  <c r="I61" i="16"/>
  <c r="H61" i="16"/>
  <c r="G61" i="16"/>
  <c r="F61" i="16"/>
  <c r="E61" i="16"/>
  <c r="D61" i="16"/>
  <c r="C61" i="16"/>
  <c r="Y3" i="22"/>
  <c r="J56" i="16"/>
  <c r="I56" i="16"/>
  <c r="H56" i="16"/>
  <c r="G56" i="16"/>
  <c r="X3" i="22"/>
  <c r="P54" i="16"/>
  <c r="O54" i="16"/>
  <c r="N54" i="16"/>
  <c r="M54" i="16"/>
  <c r="W3" i="22"/>
  <c r="J54" i="16"/>
  <c r="I54" i="16"/>
  <c r="H54" i="16"/>
  <c r="G54" i="16"/>
  <c r="V3" i="22" s="1"/>
  <c r="P52" i="16"/>
  <c r="O52" i="16"/>
  <c r="N52" i="16"/>
  <c r="M52" i="16"/>
  <c r="U3" i="22" s="1"/>
  <c r="J52" i="16"/>
  <c r="I52" i="16"/>
  <c r="H52" i="16"/>
  <c r="G52" i="16"/>
  <c r="T3" i="22"/>
  <c r="G50" i="16"/>
  <c r="S3" i="22" s="1"/>
  <c r="E50" i="16"/>
  <c r="P47" i="16"/>
  <c r="O47" i="16"/>
  <c r="N47" i="16"/>
  <c r="M47" i="16"/>
  <c r="R3" i="22"/>
  <c r="J47" i="16"/>
  <c r="I47" i="16"/>
  <c r="H47" i="16"/>
  <c r="G47" i="16"/>
  <c r="Q3" i="22" s="1"/>
  <c r="P45" i="16"/>
  <c r="O45" i="16"/>
  <c r="N45" i="16"/>
  <c r="M45" i="16"/>
  <c r="P3" i="22"/>
  <c r="J45" i="16"/>
  <c r="I45" i="16"/>
  <c r="H45" i="16"/>
  <c r="G45" i="16"/>
  <c r="O3" i="22"/>
  <c r="P43" i="16"/>
  <c r="O43" i="16"/>
  <c r="N43" i="16"/>
  <c r="M43" i="16"/>
  <c r="L43" i="16"/>
  <c r="H43" i="16"/>
  <c r="G43" i="16"/>
  <c r="M3" i="22" s="1"/>
  <c r="P41" i="16"/>
  <c r="O41" i="16"/>
  <c r="N41" i="16"/>
  <c r="M41" i="16"/>
  <c r="L41" i="16"/>
  <c r="K41" i="16"/>
  <c r="J41" i="16"/>
  <c r="I41" i="16"/>
  <c r="L3" i="22"/>
  <c r="P39" i="16"/>
  <c r="O39" i="16"/>
  <c r="N39" i="16"/>
  <c r="R50" i="4"/>
  <c r="R37" i="4"/>
  <c r="G37" i="16"/>
  <c r="R37" i="16" s="1"/>
  <c r="E37" i="16"/>
  <c r="F9" i="16"/>
  <c r="B3" i="22"/>
  <c r="Z3" i="7"/>
  <c r="Y3" i="7"/>
  <c r="L3" i="7"/>
  <c r="M3" i="7"/>
  <c r="N3" i="7"/>
  <c r="O3" i="7"/>
  <c r="P3" i="7"/>
  <c r="Q3" i="7"/>
  <c r="R3" i="7"/>
  <c r="T3" i="7"/>
  <c r="V3" i="7"/>
  <c r="W3" i="7"/>
  <c r="X3" i="7"/>
  <c r="J3" i="7"/>
  <c r="D9" i="3"/>
  <c r="D54" i="3" s="1"/>
  <c r="DC2" i="7"/>
  <c r="DD2" i="7"/>
  <c r="DE2" i="7"/>
  <c r="DF2" i="7"/>
  <c r="DG2" i="7"/>
  <c r="DH2" i="7"/>
  <c r="DI2" i="7"/>
  <c r="DJ2" i="7"/>
  <c r="DK2" i="7"/>
  <c r="DL2" i="7"/>
  <c r="DM2" i="7"/>
  <c r="DT2" i="7"/>
  <c r="DU2" i="7"/>
  <c r="DV2" i="7"/>
  <c r="DW2" i="7"/>
  <c r="DX2" i="7"/>
  <c r="DY2" i="7"/>
  <c r="DZ2" i="7"/>
  <c r="EA2" i="7"/>
  <c r="EF2" i="7"/>
  <c r="EG2" i="7"/>
  <c r="EH2" i="7"/>
  <c r="EI2" i="7"/>
  <c r="J223" i="4"/>
  <c r="DH3" i="7" s="1"/>
  <c r="J226" i="4"/>
  <c r="DJ3" i="7"/>
  <c r="AP3" i="7"/>
  <c r="AP2" i="7"/>
  <c r="CF2" i="7"/>
  <c r="DB3" i="7"/>
  <c r="CE3" i="7"/>
  <c r="CC3" i="7"/>
  <c r="CD3" i="7"/>
  <c r="BW3" i="7"/>
  <c r="BX3" i="7"/>
  <c r="BX2" i="7"/>
  <c r="BY3" i="7"/>
  <c r="BY2" i="7"/>
  <c r="BZ3" i="7"/>
  <c r="BZ2" i="7"/>
  <c r="CA3" i="7"/>
  <c r="CB3" i="7"/>
  <c r="BD3" i="7"/>
  <c r="BL3" i="7"/>
  <c r="BF3" i="7"/>
  <c r="BN3" i="7"/>
  <c r="BH3" i="7"/>
  <c r="BO3" i="7"/>
  <c r="BI3" i="7"/>
  <c r="BP3" i="7"/>
  <c r="BJ3" i="7"/>
  <c r="BQ3" i="7"/>
  <c r="BK3" i="7"/>
  <c r="BR3" i="7"/>
  <c r="BU3" i="7"/>
  <c r="AT2" i="7"/>
  <c r="AM3" i="7"/>
  <c r="AM2" i="7"/>
  <c r="AL3" i="7"/>
  <c r="AL2" i="7"/>
  <c r="AN3" i="7"/>
  <c r="AN2" i="7"/>
  <c r="AO3" i="7"/>
  <c r="AO2" i="7"/>
  <c r="AS3" i="7"/>
  <c r="AS2" i="7"/>
  <c r="AT3" i="7"/>
  <c r="AX3" i="7"/>
  <c r="AY3" i="7" s="1"/>
  <c r="AK3" i="7"/>
  <c r="AK2" i="7"/>
  <c r="AI3" i="7"/>
  <c r="AJ3" i="7"/>
  <c r="AE2" i="7"/>
  <c r="AF2" i="7"/>
  <c r="AG2" i="7"/>
  <c r="AE3" i="7"/>
  <c r="AF3" i="7"/>
  <c r="AG3" i="7"/>
  <c r="AD3" i="7"/>
  <c r="AC3" i="7"/>
  <c r="AB3" i="7"/>
  <c r="AC2" i="7"/>
  <c r="AD2" i="7"/>
  <c r="AB2" i="7"/>
  <c r="I3" i="7"/>
  <c r="F3" i="7"/>
  <c r="D3" i="7"/>
  <c r="C3" i="7"/>
  <c r="B3" i="7"/>
  <c r="A3" i="7"/>
  <c r="C206" i="4"/>
  <c r="CX3" i="7" s="1"/>
  <c r="D206" i="4"/>
  <c r="D250" i="16" s="1"/>
  <c r="DR3" i="22" s="1"/>
  <c r="C208" i="4"/>
  <c r="CZ3" i="7"/>
  <c r="D208" i="4"/>
  <c r="D252" i="16" s="1"/>
  <c r="DT3" i="22" s="1"/>
  <c r="DA3" i="7"/>
  <c r="J224" i="4"/>
  <c r="DI3" i="7" s="1"/>
  <c r="L18" i="20"/>
  <c r="L47" i="20"/>
  <c r="L41" i="20"/>
  <c r="L21" i="20"/>
  <c r="L60" i="20"/>
  <c r="K283" i="16"/>
  <c r="F25" i="27"/>
  <c r="E11" i="29"/>
  <c r="J83" i="3"/>
  <c r="R198" i="4"/>
  <c r="C252" i="16"/>
  <c r="DS3" i="22" s="1"/>
  <c r="R196" i="4"/>
  <c r="P11" i="25"/>
  <c r="EX3" i="7"/>
  <c r="P13" i="27"/>
  <c r="J257" i="4"/>
  <c r="K310" i="16"/>
  <c r="I11" i="25"/>
  <c r="EU3" i="7" s="1"/>
  <c r="I13" i="27"/>
  <c r="C13" i="27"/>
  <c r="N13" i="27"/>
  <c r="L13" i="27"/>
  <c r="E11" i="25"/>
  <c r="EV3" i="7"/>
  <c r="H190" i="4"/>
  <c r="G11" i="25"/>
  <c r="G13" i="27"/>
  <c r="R127" i="16"/>
  <c r="EF3" i="7"/>
  <c r="H293" i="16"/>
  <c r="J240" i="4"/>
  <c r="K293" i="16" s="1"/>
  <c r="CS3" i="22"/>
  <c r="CT3" i="22"/>
  <c r="R30" i="16"/>
  <c r="R50" i="16"/>
  <c r="I3" i="22"/>
  <c r="C7" i="29"/>
  <c r="J259" i="4"/>
  <c r="EH3" i="7" s="1"/>
  <c r="R16" i="16"/>
  <c r="C7" i="25"/>
  <c r="C324" i="16"/>
  <c r="J258" i="4"/>
  <c r="EG3" i="7"/>
  <c r="J260" i="4"/>
  <c r="K313" i="16"/>
  <c r="R125" i="16"/>
  <c r="G3" i="22"/>
  <c r="C7" i="28"/>
  <c r="C7" i="17"/>
  <c r="D10" i="20"/>
  <c r="D55" i="20" s="1"/>
  <c r="C7" i="27"/>
  <c r="K37" i="26"/>
  <c r="N37" i="26" s="1"/>
  <c r="T34" i="26"/>
  <c r="G11" i="17"/>
  <c r="EL3" i="7" s="1"/>
  <c r="K25" i="26"/>
  <c r="N25" i="26"/>
  <c r="C13" i="26"/>
  <c r="L222" i="16"/>
  <c r="H182" i="4"/>
  <c r="CF3" i="7"/>
  <c r="Q11" i="17"/>
  <c r="Q13" i="26" s="1"/>
  <c r="EQ3" i="7"/>
  <c r="E11" i="17"/>
  <c r="E13" i="26"/>
  <c r="L224" i="16" s="1"/>
  <c r="G13" i="26"/>
  <c r="P222" i="16"/>
  <c r="K311" i="16"/>
  <c r="K27" i="26"/>
  <c r="N27" i="26"/>
  <c r="N283" i="16"/>
  <c r="P283" i="16"/>
  <c r="H63" i="20"/>
  <c r="H87" i="20"/>
  <c r="P313" i="16"/>
  <c r="P310" i="16"/>
  <c r="H184" i="4"/>
  <c r="CG3" i="7"/>
  <c r="EK3" i="7"/>
  <c r="L67" i="20"/>
  <c r="J252" i="4"/>
  <c r="P311" i="16"/>
  <c r="E35" i="16"/>
  <c r="ET3" i="7"/>
  <c r="EI3" i="7"/>
  <c r="C7" i="26"/>
  <c r="I204" i="4"/>
  <c r="CV3" i="7"/>
  <c r="J204" i="4"/>
  <c r="J248" i="16" s="1"/>
  <c r="DP3" i="22" s="1"/>
  <c r="I248" i="16"/>
  <c r="DO3" i="22"/>
  <c r="CY3" i="7"/>
  <c r="C250" i="16"/>
  <c r="DQ3" i="22"/>
  <c r="K26" i="26" l="1"/>
  <c r="N26" i="26" s="1"/>
  <c r="K277" i="16"/>
  <c r="K273" i="16"/>
  <c r="J255" i="4"/>
  <c r="EB3" i="7"/>
  <c r="J254" i="4"/>
  <c r="C204" i="4"/>
  <c r="P281" i="16"/>
  <c r="N281" i="16"/>
  <c r="L228" i="16"/>
  <c r="N275" i="16"/>
  <c r="P275" i="16"/>
  <c r="K36" i="26"/>
  <c r="N36" i="26" s="1"/>
  <c r="K24" i="26"/>
  <c r="N24" i="26" s="1"/>
  <c r="C11" i="26"/>
  <c r="L87" i="20"/>
  <c r="J92" i="3"/>
  <c r="D3" i="22"/>
  <c r="R13" i="16"/>
  <c r="P224" i="16"/>
  <c r="H85" i="20"/>
  <c r="H82" i="20"/>
  <c r="H26" i="20"/>
  <c r="H67" i="20"/>
  <c r="H65" i="20"/>
  <c r="H34" i="20"/>
  <c r="H47" i="20"/>
  <c r="H62" i="20"/>
  <c r="J91" i="20"/>
  <c r="H269" i="16" s="1"/>
  <c r="H41" i="20"/>
  <c r="H71" i="20"/>
  <c r="H64" i="20"/>
  <c r="H60" i="20"/>
  <c r="P276" i="16"/>
  <c r="N276" i="16"/>
  <c r="N26" i="17"/>
  <c r="K11" i="17"/>
  <c r="L11" i="27"/>
  <c r="ES3" i="7"/>
  <c r="E13" i="27"/>
  <c r="H270" i="16"/>
  <c r="EA3" i="22" s="1"/>
  <c r="J93" i="20"/>
  <c r="H271" i="16" s="1"/>
  <c r="EB3" i="22" s="1"/>
  <c r="K29" i="26"/>
  <c r="N29" i="26" s="1"/>
  <c r="T29" i="26"/>
  <c r="L230" i="16"/>
  <c r="M11" i="17"/>
  <c r="J253" i="4"/>
  <c r="O11" i="28"/>
  <c r="N286" i="16"/>
  <c r="P286" i="16"/>
  <c r="J26" i="3"/>
  <c r="L22" i="20"/>
  <c r="K305" i="16"/>
  <c r="DS3" i="7"/>
  <c r="P284" i="16"/>
  <c r="N284" i="16"/>
  <c r="Q11" i="28"/>
  <c r="E11" i="28"/>
  <c r="M11" i="28"/>
  <c r="K11" i="28"/>
  <c r="I11" i="28"/>
  <c r="N279" i="16"/>
  <c r="J242" i="4"/>
  <c r="K2" i="20"/>
  <c r="D53" i="20" s="1"/>
  <c r="T33" i="26"/>
  <c r="H188" i="4"/>
  <c r="C11" i="27"/>
  <c r="B208" i="16"/>
  <c r="O11" i="17"/>
  <c r="DG3" i="7"/>
  <c r="T38" i="26"/>
  <c r="K35" i="26"/>
  <c r="N35" i="26" s="1"/>
  <c r="CW3" i="7"/>
  <c r="DO3" i="7"/>
  <c r="K312" i="16"/>
  <c r="DT3" i="7" l="1"/>
  <c r="J243" i="4"/>
  <c r="C202" i="4"/>
  <c r="J244" i="4"/>
  <c r="J245" i="4"/>
  <c r="K295" i="16"/>
  <c r="L26" i="20"/>
  <c r="J49" i="3"/>
  <c r="P11" i="27"/>
  <c r="L15" i="27"/>
  <c r="N11" i="27"/>
  <c r="FA3" i="22"/>
  <c r="EN3" i="7"/>
  <c r="K13" i="26"/>
  <c r="J247" i="4"/>
  <c r="I11" i="17"/>
  <c r="H186" i="4"/>
  <c r="CH3" i="7" s="1"/>
  <c r="L236" i="16"/>
  <c r="P228" i="16"/>
  <c r="L238" i="16"/>
  <c r="L234" i="16"/>
  <c r="P230" i="16"/>
  <c r="C248" i="16"/>
  <c r="DM3" i="22" s="1"/>
  <c r="CT3" i="7"/>
  <c r="D204" i="4"/>
  <c r="EC3" i="7"/>
  <c r="K306" i="16"/>
  <c r="EO3" i="7"/>
  <c r="M13" i="26"/>
  <c r="O13" i="26"/>
  <c r="EP3" i="7"/>
  <c r="K307" i="16"/>
  <c r="ED3" i="7"/>
  <c r="L17" i="27"/>
  <c r="H230" i="16"/>
  <c r="H310" i="16" s="1"/>
  <c r="EW3" i="22"/>
  <c r="G11" i="27"/>
  <c r="I11" i="27"/>
  <c r="C17" i="27"/>
  <c r="C15" i="27"/>
  <c r="E11" i="27"/>
  <c r="E17" i="27" s="1"/>
  <c r="H194" i="4"/>
  <c r="CM3" i="7" s="1"/>
  <c r="H196" i="4"/>
  <c r="CN3" i="7" s="1"/>
  <c r="CI3" i="7"/>
  <c r="H198" i="4"/>
  <c r="CO3" i="7" s="1"/>
  <c r="L92" i="20"/>
  <c r="K270" i="16" s="1"/>
  <c r="J217" i="4"/>
  <c r="DD3" i="7" s="1"/>
  <c r="EE3" i="7"/>
  <c r="K308" i="16"/>
  <c r="P305" i="16"/>
  <c r="DZ3" i="22"/>
  <c r="H290" i="16"/>
  <c r="H291" i="16"/>
  <c r="H292" i="16"/>
  <c r="P273" i="16"/>
  <c r="N273" i="16"/>
  <c r="EN3" i="22"/>
  <c r="K11" i="26"/>
  <c r="E11" i="26"/>
  <c r="C17" i="26"/>
  <c r="G11" i="26"/>
  <c r="I11" i="26"/>
  <c r="H222" i="16"/>
  <c r="M11" i="26"/>
  <c r="C15" i="26"/>
  <c r="Q11" i="26"/>
  <c r="N277" i="16"/>
  <c r="P277" i="16"/>
  <c r="P312" i="16"/>
  <c r="P308" i="16" l="1"/>
  <c r="N15" i="27"/>
  <c r="FB3" i="22"/>
  <c r="N17" i="27"/>
  <c r="P15" i="27"/>
  <c r="P17" i="27"/>
  <c r="FC3" i="22"/>
  <c r="H312" i="16"/>
  <c r="N312" i="16" s="1"/>
  <c r="H311" i="16"/>
  <c r="N311" i="16" s="1"/>
  <c r="H313" i="16"/>
  <c r="N313" i="16" s="1"/>
  <c r="N310" i="16"/>
  <c r="H82" i="3"/>
  <c r="H65" i="3"/>
  <c r="L49" i="20"/>
  <c r="J91" i="3"/>
  <c r="H60" i="3"/>
  <c r="H26" i="3"/>
  <c r="H63" i="3"/>
  <c r="H47" i="3"/>
  <c r="H41" i="3"/>
  <c r="H67" i="3"/>
  <c r="H85" i="3"/>
  <c r="H64" i="3"/>
  <c r="H87" i="3"/>
  <c r="H34" i="3"/>
  <c r="H62" i="3"/>
  <c r="H71" i="3"/>
  <c r="P234" i="16"/>
  <c r="K15" i="26"/>
  <c r="H226" i="16"/>
  <c r="ER3" i="22"/>
  <c r="P307" i="16"/>
  <c r="EQ3" i="22"/>
  <c r="P270" i="16"/>
  <c r="N270" i="16"/>
  <c r="P238" i="16"/>
  <c r="P295" i="16"/>
  <c r="I15" i="27"/>
  <c r="EZ3" i="22"/>
  <c r="I17" i="27"/>
  <c r="CW3" i="22"/>
  <c r="N222" i="16"/>
  <c r="G15" i="26"/>
  <c r="EP3" i="22"/>
  <c r="O11" i="26"/>
  <c r="H228" i="16"/>
  <c r="G17" i="26"/>
  <c r="N230" i="16"/>
  <c r="H224" i="16"/>
  <c r="EO3" i="22"/>
  <c r="E15" i="26"/>
  <c r="E17" i="26"/>
  <c r="P236" i="16"/>
  <c r="DW3" i="7"/>
  <c r="K298" i="16"/>
  <c r="CU3" i="7"/>
  <c r="D248" i="16"/>
  <c r="DN3" i="22" s="1"/>
  <c r="M15" i="26"/>
  <c r="ES3" i="22"/>
  <c r="G15" i="27"/>
  <c r="G17" i="27"/>
  <c r="EY3" i="22"/>
  <c r="M17" i="26"/>
  <c r="DV3" i="7"/>
  <c r="K297" i="16"/>
  <c r="EM3" i="7"/>
  <c r="I13" i="26"/>
  <c r="I17" i="26" s="1"/>
  <c r="C246" i="16"/>
  <c r="DI3" i="22" s="1"/>
  <c r="CP3" i="7"/>
  <c r="D202" i="4"/>
  <c r="EX3" i="22"/>
  <c r="E15" i="27"/>
  <c r="P306" i="16"/>
  <c r="K300" i="16"/>
  <c r="J249" i="4"/>
  <c r="J248" i="4"/>
  <c r="J250" i="4"/>
  <c r="DX3" i="7"/>
  <c r="I202" i="4"/>
  <c r="K296" i="16"/>
  <c r="DU3" i="7"/>
  <c r="Q15" i="26"/>
  <c r="EU3" i="22"/>
  <c r="Q17" i="26"/>
  <c r="L226" i="16"/>
  <c r="K17" i="26"/>
  <c r="P300" i="16" l="1"/>
  <c r="H238" i="16"/>
  <c r="H236" i="16"/>
  <c r="H295" i="16"/>
  <c r="H234" i="16"/>
  <c r="CZ3" i="22"/>
  <c r="N228" i="16"/>
  <c r="K302" i="16"/>
  <c r="DZ3" i="7"/>
  <c r="N226" i="16"/>
  <c r="P226" i="16"/>
  <c r="O15" i="26"/>
  <c r="ET3" i="22"/>
  <c r="CQ3" i="7"/>
  <c r="D246" i="16"/>
  <c r="DJ3" i="22" s="1"/>
  <c r="I15" i="26"/>
  <c r="P298" i="16"/>
  <c r="H305" i="16"/>
  <c r="CY3" i="22"/>
  <c r="N224" i="16"/>
  <c r="CX3" i="22"/>
  <c r="H300" i="16"/>
  <c r="P297" i="16"/>
  <c r="O17" i="26"/>
  <c r="K303" i="16"/>
  <c r="EA3" i="7"/>
  <c r="J216" i="4"/>
  <c r="L91" i="20"/>
  <c r="K269" i="16" s="1"/>
  <c r="J93" i="3"/>
  <c r="P296" i="16"/>
  <c r="I246" i="16"/>
  <c r="DK3" i="22" s="1"/>
  <c r="CR3" i="7"/>
  <c r="J202" i="4"/>
  <c r="DY3" i="7"/>
  <c r="K301" i="16"/>
  <c r="H306" i="16" l="1"/>
  <c r="N306" i="16" s="1"/>
  <c r="H307" i="16"/>
  <c r="N307" i="16" s="1"/>
  <c r="H308" i="16"/>
  <c r="N308" i="16" s="1"/>
  <c r="N305" i="16"/>
  <c r="DD3" i="22"/>
  <c r="N234" i="16"/>
  <c r="P303" i="16"/>
  <c r="CS3" i="7"/>
  <c r="J246" i="16"/>
  <c r="DL3" i="22" s="1"/>
  <c r="H298" i="16"/>
  <c r="N298" i="16" s="1"/>
  <c r="H297" i="16"/>
  <c r="N297" i="16" s="1"/>
  <c r="H296" i="16"/>
  <c r="N296" i="16" s="1"/>
  <c r="N295" i="16"/>
  <c r="P301" i="16"/>
  <c r="P302" i="16"/>
  <c r="DE3" i="22"/>
  <c r="N236" i="16"/>
  <c r="DF3" i="22"/>
  <c r="N238" i="16"/>
  <c r="P269" i="16"/>
  <c r="N269" i="16"/>
  <c r="H301" i="16"/>
  <c r="N301" i="16" s="1"/>
  <c r="H302" i="16"/>
  <c r="N302" i="16" s="1"/>
  <c r="H303" i="16"/>
  <c r="N303" i="16" s="1"/>
  <c r="J218" i="4"/>
  <c r="DE3" i="7" s="1"/>
  <c r="L93" i="20"/>
  <c r="K271" i="16" s="1"/>
  <c r="N271" i="16" s="1"/>
  <c r="J237" i="4"/>
  <c r="DC3" i="7"/>
  <c r="J239" i="4"/>
  <c r="J238" i="4"/>
  <c r="N300" i="16"/>
  <c r="DQ3" i="7" l="1"/>
  <c r="K291" i="16"/>
  <c r="K292" i="16"/>
  <c r="DR3" i="7"/>
  <c r="M239" i="4"/>
  <c r="DP3" i="7"/>
  <c r="K290" i="16"/>
</calcChain>
</file>

<file path=xl/sharedStrings.xml><?xml version="1.0" encoding="utf-8"?>
<sst xmlns="http://schemas.openxmlformats.org/spreadsheetml/2006/main" count="1191" uniqueCount="536">
  <si>
    <t>Trägerschaft</t>
  </si>
  <si>
    <t>Projektleitung</t>
  </si>
  <si>
    <t>Infrastruktur</t>
  </si>
  <si>
    <t>Öffentlichkeitsarbeit</t>
  </si>
  <si>
    <t>Übrige Kosten</t>
  </si>
  <si>
    <t>Total Einnahmen</t>
  </si>
  <si>
    <t>Budgetierter Überschuss/Verlust</t>
  </si>
  <si>
    <t>Kanton BL</t>
  </si>
  <si>
    <t>Std.-Lohn (Brutto)</t>
  </si>
  <si>
    <t>Bildung</t>
  </si>
  <si>
    <t>ja</t>
  </si>
  <si>
    <t>nein</t>
  </si>
  <si>
    <t>Anderes, nämlich…</t>
  </si>
  <si>
    <t>Nämlich…</t>
  </si>
  <si>
    <t>Weitere Kantone, Städte, Gemeinden, nämlich …</t>
  </si>
  <si>
    <t xml:space="preserve">Projekt-Nr. </t>
  </si>
  <si>
    <t>sonstige Personalkosten, nämlich:</t>
  </si>
  <si>
    <t xml:space="preserve">          CHF</t>
  </si>
  <si>
    <t>Neueingabe</t>
  </si>
  <si>
    <t>Wurde dieses Projekt in früheren Jahren schon einmal durchgeführt?</t>
  </si>
  <si>
    <t>%</t>
  </si>
  <si>
    <r>
      <t xml:space="preserve">Projektname </t>
    </r>
    <r>
      <rPr>
        <sz val="8"/>
        <rFont val="Arial"/>
        <family val="2"/>
      </rPr>
      <t>(max. 60 Zeichen)</t>
    </r>
  </si>
  <si>
    <t>x</t>
  </si>
  <si>
    <t>Kreuz</t>
  </si>
  <si>
    <t>Fortsetzungsprojekt</t>
  </si>
  <si>
    <t>Andere, welche</t>
  </si>
  <si>
    <t>Alter</t>
  </si>
  <si>
    <t>Kontakt</t>
  </si>
  <si>
    <t>Herr</t>
  </si>
  <si>
    <t>Frau</t>
  </si>
  <si>
    <t>Website:</t>
  </si>
  <si>
    <t>Name:</t>
  </si>
  <si>
    <t>Vorname:</t>
  </si>
  <si>
    <t>Strasse + Nummer:</t>
  </si>
  <si>
    <t>PLZ:</t>
  </si>
  <si>
    <t>Ort:</t>
  </si>
  <si>
    <t>Tel. direkt:</t>
  </si>
  <si>
    <t>Mobile:</t>
  </si>
  <si>
    <t>Email:</t>
  </si>
  <si>
    <t>Tel direkt:</t>
  </si>
  <si>
    <t>Gesundheit</t>
  </si>
  <si>
    <t>Religion</t>
  </si>
  <si>
    <t>Sensibilisierung</t>
  </si>
  <si>
    <t>Stärkung der Persönlichkeit</t>
  </si>
  <si>
    <t>Befähigung, sich selbständig im sozialen Basel zu bewegen</t>
  </si>
  <si>
    <t>Vernetzung im sozialen Umfeld</t>
  </si>
  <si>
    <t>Motivation zum Deutschlernen</t>
  </si>
  <si>
    <t>Mailversand</t>
  </si>
  <si>
    <t>Kostenplan des Projekts</t>
  </si>
  <si>
    <t>Personalaufwand</t>
  </si>
  <si>
    <t>Anz. Stunden</t>
  </si>
  <si>
    <t>Anteil %</t>
  </si>
  <si>
    <r>
      <t xml:space="preserve">Zwischentotal </t>
    </r>
    <r>
      <rPr>
        <sz val="10"/>
        <rFont val="Arial"/>
        <family val="2"/>
      </rPr>
      <t>Personalkosten</t>
    </r>
  </si>
  <si>
    <r>
      <t xml:space="preserve">Zwischentotal </t>
    </r>
    <r>
      <rPr>
        <sz val="10"/>
        <rFont val="Arial"/>
        <family val="2"/>
      </rPr>
      <t>Infrastruktur</t>
    </r>
  </si>
  <si>
    <r>
      <t xml:space="preserve">Zwischentotal </t>
    </r>
    <r>
      <rPr>
        <sz val="10"/>
        <rFont val="Arial"/>
        <family val="2"/>
      </rPr>
      <t>Öffentlichkeitsarbeit</t>
    </r>
  </si>
  <si>
    <t>CHF/Jahr</t>
  </si>
  <si>
    <t>Miete Veranstaltungsort</t>
  </si>
  <si>
    <t>Porto, Fax, Tel.</t>
  </si>
  <si>
    <t>Werbematerial, nämlich…</t>
  </si>
  <si>
    <r>
      <t xml:space="preserve">Zwischentotal </t>
    </r>
    <r>
      <rPr>
        <sz val="10"/>
        <rFont val="Arial"/>
        <family val="2"/>
      </rPr>
      <t>übrige Kosten</t>
    </r>
  </si>
  <si>
    <t>Total Aufwand</t>
  </si>
  <si>
    <t>Beantragte Beiträge Dritte</t>
  </si>
  <si>
    <t>Stiftung, nämlich …</t>
  </si>
  <si>
    <t>Andere Geldgeber (Private etc.), nämlich…</t>
  </si>
  <si>
    <t>Beiträge der Trägerschaft</t>
  </si>
  <si>
    <t>Baselland:</t>
  </si>
  <si>
    <t>Basel-Stadt:</t>
  </si>
  <si>
    <t>andere:</t>
  </si>
  <si>
    <t>Beantragter Beitrag BL</t>
  </si>
  <si>
    <t>Beantragter Beitrag andere Kantone</t>
  </si>
  <si>
    <t>Beantragter Beitrag Übrige</t>
  </si>
  <si>
    <t>Dauer Aktivitäten (Stunden)</t>
  </si>
  <si>
    <t>Aufwand Gesamt (CHF)</t>
  </si>
  <si>
    <t>Einnahmen Gesamt (CHF)</t>
  </si>
  <si>
    <t>Budgetierter Überschuss/Verlust (CHF)</t>
  </si>
  <si>
    <t>Teilnehmerbeiträge</t>
  </si>
  <si>
    <r>
      <t xml:space="preserve">Zwischentotal </t>
    </r>
    <r>
      <rPr>
        <sz val="10"/>
        <rFont val="Arial"/>
        <family val="2"/>
      </rPr>
      <t>Beiträge Dritter</t>
    </r>
  </si>
  <si>
    <r>
      <t xml:space="preserve">Zwischentotal </t>
    </r>
    <r>
      <rPr>
        <sz val="10"/>
        <rFont val="Arial"/>
        <family val="2"/>
      </rPr>
      <t>Beiträge Trägerschaft</t>
    </r>
  </si>
  <si>
    <t>Aufwand Gesamt pro Stunde (CHF)</t>
  </si>
  <si>
    <t>Beitrag zugesichert?</t>
  </si>
  <si>
    <t>Davon noch nicht zugesichert</t>
  </si>
  <si>
    <t>Präsidialdepartement des Kantons Basel-Stadt</t>
  </si>
  <si>
    <t>u</t>
  </si>
  <si>
    <t>Deutsch</t>
  </si>
  <si>
    <t>Französisch</t>
  </si>
  <si>
    <t>Italienisch</t>
  </si>
  <si>
    <t>Englisch</t>
  </si>
  <si>
    <t>Spanisch</t>
  </si>
  <si>
    <t>Portugiesisch</t>
  </si>
  <si>
    <t>Türkisch</t>
  </si>
  <si>
    <t>Serbisch</t>
  </si>
  <si>
    <t>Tamil</t>
  </si>
  <si>
    <t>Wie machen Sie auf das Angebot / das Projekt aufmerksam?</t>
  </si>
  <si>
    <t>Mit welchen Institutionen oder Partnern vernetzen Sie sich?</t>
  </si>
  <si>
    <t>Name</t>
  </si>
  <si>
    <t>Ort der Aktivität</t>
  </si>
  <si>
    <t>Bemerkung</t>
  </si>
  <si>
    <t>Union</t>
  </si>
  <si>
    <t>Projektaktivitäten</t>
  </si>
  <si>
    <t>Informationsvermittlung</t>
  </si>
  <si>
    <r>
      <t xml:space="preserve">1. Projektbeschrieb </t>
    </r>
    <r>
      <rPr>
        <sz val="10"/>
        <rFont val="Arial"/>
        <family val="2"/>
      </rPr>
      <t>(Wird zur Veröffentlichung freigegeben)</t>
    </r>
  </si>
  <si>
    <t>Welche Optimierungen bzw. Veränderungen planen Sie aufgrund Ihrer Erfahrungen aus dem Vorjahr?</t>
  </si>
  <si>
    <t>Bachgraben</t>
  </si>
  <si>
    <t>Schwimmkurs findet 10 Mal statt</t>
  </si>
  <si>
    <t>Schulhaus</t>
  </si>
  <si>
    <t>Projektno</t>
  </si>
  <si>
    <t>Projektname</t>
  </si>
  <si>
    <t>Förderbereich</t>
  </si>
  <si>
    <t>Anrede</t>
  </si>
  <si>
    <t>Vorname</t>
  </si>
  <si>
    <t>Strasse + Nr</t>
  </si>
  <si>
    <t>PLZ</t>
  </si>
  <si>
    <t>Ort</t>
  </si>
  <si>
    <t>Tel direkt</t>
  </si>
  <si>
    <t>Mobile</t>
  </si>
  <si>
    <t>Email</t>
  </si>
  <si>
    <t>Website</t>
  </si>
  <si>
    <t>Name Kontakt</t>
  </si>
  <si>
    <t>Vorname Kontakt</t>
  </si>
  <si>
    <t>Tel Kontakt</t>
  </si>
  <si>
    <t>Mobile Kontakt</t>
  </si>
  <si>
    <t>Email Kontakt</t>
  </si>
  <si>
    <t>Anrede Kontakt</t>
  </si>
  <si>
    <t>Ausgangslage</t>
  </si>
  <si>
    <t>Zielsetzung</t>
  </si>
  <si>
    <t>TN % BS</t>
  </si>
  <si>
    <t>TN % BL</t>
  </si>
  <si>
    <t>TN %  Andere</t>
  </si>
  <si>
    <t>TN BS</t>
  </si>
  <si>
    <t>TN BL</t>
  </si>
  <si>
    <t>TN Andere</t>
  </si>
  <si>
    <t>Vernetzung, Partner</t>
  </si>
  <si>
    <t>Aktivitäten</t>
  </si>
  <si>
    <t>Erkenntnisse Vorjahr</t>
  </si>
  <si>
    <t>Bosnisch</t>
  </si>
  <si>
    <t>Kurdisch</t>
  </si>
  <si>
    <t>Albanisch</t>
  </si>
  <si>
    <r>
      <t xml:space="preserve">Dauer gesamt </t>
    </r>
    <r>
      <rPr>
        <sz val="8"/>
        <rFont val="Arial Narrow"/>
        <family val="2"/>
      </rPr>
      <t>(Std.)</t>
    </r>
  </si>
  <si>
    <t xml:space="preserve">Anzahl Aktivitäten </t>
  </si>
  <si>
    <t>1)</t>
  </si>
  <si>
    <t>2)</t>
  </si>
  <si>
    <t>Budget</t>
  </si>
  <si>
    <t>Kontrollieren Sie deshalb am Schluss nochmals alle Blätter.</t>
  </si>
  <si>
    <t>Ø  TN / Termin</t>
  </si>
  <si>
    <t>Mit der Tabulatortaste springen Sie direkt auf die auszufüllenden Felder.</t>
  </si>
  <si>
    <t>Einige Berechnungen werden erst gemacht, wenn alle 3 Tabellenblätter ausgefüllt sind.</t>
  </si>
  <si>
    <t>Stärkung der Elternkompetenz</t>
  </si>
  <si>
    <t>Beantragter Beitrag andere kantonalen Stellen BS</t>
  </si>
  <si>
    <t>Eigenleistungen, nämlich …</t>
  </si>
  <si>
    <t>Andere Einnahmen, nämlich …</t>
  </si>
  <si>
    <t>Anteil Aufwand %</t>
  </si>
  <si>
    <t>Beantragte Beiträge öffentliche Geldgeber gesamt</t>
  </si>
  <si>
    <t>Schulung</t>
  </si>
  <si>
    <t>Coaching</t>
  </si>
  <si>
    <t>Beratung</t>
  </si>
  <si>
    <t>Workshop</t>
  </si>
  <si>
    <t>Tagung</t>
  </si>
  <si>
    <t/>
  </si>
  <si>
    <t>Interkulturelle El-Ki Gruppe</t>
  </si>
  <si>
    <t>Kontaktstelle</t>
  </si>
  <si>
    <t>40 Treffpunkte</t>
  </si>
  <si>
    <t>Leseanimation Albanisch</t>
  </si>
  <si>
    <t>Leseanimation Arabisch</t>
  </si>
  <si>
    <t>Filmvorführung Abend 1, Thema 1</t>
  </si>
  <si>
    <t>Filmvorführung Abend 2, Thema 2</t>
  </si>
  <si>
    <t>Schwimmkurs</t>
  </si>
  <si>
    <t xml:space="preserve">Lagerwoche </t>
  </si>
  <si>
    <t>Projektwoche</t>
  </si>
  <si>
    <t>Lagerhaus</t>
  </si>
  <si>
    <t>Theater</t>
  </si>
  <si>
    <t>Endproben</t>
  </si>
  <si>
    <t>Vorstellungen (5)</t>
  </si>
  <si>
    <t>Auflage</t>
  </si>
  <si>
    <t>geplant</t>
  </si>
  <si>
    <t>effektiv</t>
  </si>
  <si>
    <t>Differenz %</t>
  </si>
  <si>
    <t>Theaterproduktion Proben alle SuS</t>
  </si>
  <si>
    <t>Theaterproduktion Einzelproben</t>
  </si>
  <si>
    <t>2. Vereinsaktivitäten</t>
  </si>
  <si>
    <t>Differenz absolut</t>
  </si>
  <si>
    <t>Anzahl</t>
  </si>
  <si>
    <t>TN erreicht</t>
  </si>
  <si>
    <t>Stunden</t>
  </si>
  <si>
    <t>gesamt</t>
  </si>
  <si>
    <t>Personen-</t>
  </si>
  <si>
    <t>pro TN</t>
  </si>
  <si>
    <t>Zuschauer</t>
  </si>
  <si>
    <t>/ Zuhörer</t>
  </si>
  <si>
    <t>5 Vorführungen à 240 Zuschauer</t>
  </si>
  <si>
    <t>Quartiertreffpunkt</t>
  </si>
  <si>
    <r>
      <rPr>
        <sz val="8"/>
        <rFont val="Arial Narrow"/>
        <family val="2"/>
      </rPr>
      <t>(Erstes)</t>
    </r>
    <r>
      <rPr>
        <b/>
        <sz val="10"/>
        <rFont val="Arial Narrow"/>
        <family val="2"/>
      </rPr>
      <t xml:space="preserve"> Datum </t>
    </r>
    <r>
      <rPr>
        <sz val="8"/>
        <rFont val="Arial Narrow"/>
        <family val="2"/>
      </rPr>
      <t>(xx.xx.xx)</t>
    </r>
  </si>
  <si>
    <t>Termin</t>
  </si>
  <si>
    <t xml:space="preserve">Ø TN pro </t>
  </si>
  <si>
    <t>Geplant</t>
  </si>
  <si>
    <t>budgetiert</t>
  </si>
  <si>
    <r>
      <t xml:space="preserve">Zwischentotal </t>
    </r>
    <r>
      <rPr>
        <sz val="10"/>
        <rFont val="Arial"/>
        <family val="2"/>
      </rPr>
      <t>Öffentl.arbeit</t>
    </r>
  </si>
  <si>
    <r>
      <t xml:space="preserve">Zwischentotal </t>
    </r>
    <r>
      <rPr>
        <sz val="10"/>
        <rFont val="Arial"/>
        <family val="2"/>
      </rPr>
      <t>Trägerschaft</t>
    </r>
  </si>
  <si>
    <t>Erfolgsrechnung</t>
  </si>
  <si>
    <t>Überschuss/Verlust</t>
  </si>
  <si>
    <t>Beiträge Dritte</t>
  </si>
  <si>
    <t>Kosten des Projekts</t>
  </si>
  <si>
    <t>Insgesamt 18 unterschiedliche Kinder</t>
  </si>
  <si>
    <t>Insgesamt 20 unterschiedliche Kinder</t>
  </si>
  <si>
    <t>Insgesamt erreichen wir 60 Personen</t>
  </si>
  <si>
    <t>Erreichte Teilnehmende gesamt (Anzahl)</t>
  </si>
  <si>
    <t>Anzahl Termine / Ausgaben</t>
  </si>
  <si>
    <t>3b. Individuelle Ziele</t>
  </si>
  <si>
    <t>3a. Themen</t>
  </si>
  <si>
    <t>ja, bitte kommentieren</t>
  </si>
  <si>
    <t>Gibt es Abweichungen bei der Vernetzung / den Partnern?</t>
  </si>
  <si>
    <t>Gibt es Abweichungen bei den Sprachen?</t>
  </si>
  <si>
    <t>Gibt es Abweichungen bei den Zielgruppen?</t>
  </si>
  <si>
    <t>Gibt es relevante Abweichungen bei den Projektkosten?</t>
  </si>
  <si>
    <t>Gibt es Abweichungen zu den geplanten Optimierungen?</t>
  </si>
  <si>
    <t>12. Wichtige Erkenntnisse aus dem Vorjahr</t>
  </si>
  <si>
    <t>Differenz</t>
  </si>
  <si>
    <t>% TN</t>
  </si>
  <si>
    <t xml:space="preserve">Wohnkanton </t>
  </si>
  <si>
    <t>Anz. TN</t>
  </si>
  <si>
    <t>absolut</t>
  </si>
  <si>
    <t>prozentual</t>
  </si>
  <si>
    <t>Anzahl erreichte TN</t>
  </si>
  <si>
    <t>Beiträge öffentliche Geldgeber gesamt</t>
  </si>
  <si>
    <t>Überschuss/Verlust (CHF)</t>
  </si>
  <si>
    <t>Beitrag BL</t>
  </si>
  <si>
    <t>Beitrag andere Kantone</t>
  </si>
  <si>
    <t>Beitrag andere kantonalen Stellen BS</t>
  </si>
  <si>
    <t>Beitrag Übrige</t>
  </si>
  <si>
    <t>Aufwand pro TN gesamt (CHF)</t>
  </si>
  <si>
    <t>Projektaktivitäten Beispiele</t>
  </si>
  <si>
    <r>
      <rPr>
        <i/>
        <vertAlign val="superscript"/>
        <sz val="9"/>
        <rFont val="Arial"/>
        <family val="2"/>
      </rPr>
      <t>1</t>
    </r>
    <r>
      <rPr>
        <i/>
        <sz val="9"/>
        <rFont val="Arial"/>
        <family val="2"/>
      </rPr>
      <t>Anz. Termine/Ausgaben: Jede Aktivität muss eine Anzahl Termine (mit TN) oder Ausgaben (bei Medienprodukten) enthalten!</t>
    </r>
  </si>
  <si>
    <r>
      <rPr>
        <b/>
        <vertAlign val="superscript"/>
        <sz val="9"/>
        <rFont val="Arial Narrow"/>
        <family val="2"/>
      </rPr>
      <t>2</t>
    </r>
    <r>
      <rPr>
        <b/>
        <sz val="9"/>
        <rFont val="Arial Narrow"/>
        <family val="2"/>
      </rPr>
      <t>Ø Dauer / Termin</t>
    </r>
    <r>
      <rPr>
        <sz val="9"/>
        <rFont val="Arial Narrow"/>
        <family val="2"/>
      </rPr>
      <t xml:space="preserve"> </t>
    </r>
    <r>
      <rPr>
        <sz val="8"/>
        <rFont val="Arial Narrow"/>
        <family val="2"/>
      </rPr>
      <t>(Std)</t>
    </r>
  </si>
  <si>
    <r>
      <rPr>
        <b/>
        <vertAlign val="superscript"/>
        <sz val="9"/>
        <rFont val="Arial Narrow"/>
        <family val="2"/>
      </rPr>
      <t>3</t>
    </r>
    <r>
      <rPr>
        <b/>
        <sz val="9"/>
        <rFont val="Arial Narrow"/>
        <family val="2"/>
      </rPr>
      <t xml:space="preserve">Anz. TN Angebot erreicht </t>
    </r>
  </si>
  <si>
    <t xml:space="preserve">% Beantragte Beiträge öffentliche Geldgeber gesamt </t>
  </si>
  <si>
    <t>% Teilnehmende Kanton BS</t>
  </si>
  <si>
    <t>% Kostendeckung gesamt</t>
  </si>
  <si>
    <r>
      <t xml:space="preserve">1. Projektbeschrieb </t>
    </r>
    <r>
      <rPr>
        <sz val="10"/>
        <rFont val="Arial"/>
        <family val="2"/>
      </rPr>
      <t>(Kann zur Veröffentlichung freigegeben werden)</t>
    </r>
  </si>
  <si>
    <t>Bitte Änderungen korrigieren durch Überschreiben der grauen Felder und kommentieren!</t>
  </si>
  <si>
    <r>
      <t xml:space="preserve">Kontakt  </t>
    </r>
    <r>
      <rPr>
        <b/>
        <sz val="12"/>
        <color indexed="30"/>
        <rFont val="Arial"/>
        <family val="2"/>
      </rPr>
      <t xml:space="preserve"> </t>
    </r>
    <r>
      <rPr>
        <b/>
        <i/>
        <sz val="10"/>
        <color indexed="30"/>
        <rFont val="Arial"/>
        <family val="2"/>
      </rPr>
      <t>Bitte Änderungen korrigieren durch Überschreiben der grauen Felder!</t>
    </r>
  </si>
  <si>
    <t>Bitte Änderungen korrigieren durch Überschreiben der grauen Felder!</t>
  </si>
  <si>
    <t>Ø Umfang</t>
  </si>
  <si>
    <t>Ø Auflage</t>
  </si>
  <si>
    <t>6. Qualifikationen und Erfahrungen</t>
  </si>
  <si>
    <t xml:space="preserve">7. Öffentlichkeitsarbeit </t>
  </si>
  <si>
    <t>8. Vernetzung, Partner</t>
  </si>
  <si>
    <t xml:space="preserve">10. Aktivitäten und Teilnehmende </t>
  </si>
  <si>
    <t>Gibt es Abweichungen bei den Aktivitäten und Teilnehmenden?</t>
  </si>
  <si>
    <t>Welche Optimierungen bzw. Veränderungen planten Sie aufgrund Ihrer Erfahrungen aus dem Vorjahr?</t>
  </si>
  <si>
    <t>Projekteingabe</t>
  </si>
  <si>
    <t>Berichterstattung</t>
  </si>
  <si>
    <t>Die grauen Felder enthalten Ihren Text aus der Projekteingabe. Sie können diese überschreiben, falls nötig.</t>
  </si>
  <si>
    <t>Kostenabrechnung</t>
  </si>
  <si>
    <t>1. Projektbeschrieb</t>
  </si>
  <si>
    <t>3a Themen</t>
  </si>
  <si>
    <t>4. Zielgruppen</t>
  </si>
  <si>
    <t>5. Sprachen</t>
  </si>
  <si>
    <t>9. Auswertung</t>
  </si>
  <si>
    <t>Anzahl Aktivitäten</t>
  </si>
  <si>
    <t>Anz TN erreicht</t>
  </si>
  <si>
    <t>Ø TN pro  Termin</t>
  </si>
  <si>
    <t>Stunden gesamt</t>
  </si>
  <si>
    <t>Personenstunden</t>
  </si>
  <si>
    <t>Stunden pro TN</t>
  </si>
  <si>
    <t>Vereinsaktivitäten</t>
  </si>
  <si>
    <t>10. Zusammenfassung Aktivitäten</t>
  </si>
  <si>
    <t>11. Indikatoren</t>
  </si>
  <si>
    <t>12. Erkenntnisse</t>
  </si>
  <si>
    <t>13. Zusammenstellung Projektkosten</t>
  </si>
  <si>
    <t>Andere Öffentlichkeitsarbeit</t>
  </si>
  <si>
    <t>Welche andere Öffentlichkeitsarbeit</t>
  </si>
  <si>
    <t>Indik. Anz verschiedene Teilnehmende</t>
  </si>
  <si>
    <t>Indikator Anz verschiedene Teilnehmende</t>
  </si>
  <si>
    <t>Indik. Stunden Aktivitäten</t>
  </si>
  <si>
    <t>Indikator Stunden Aktivitäten</t>
  </si>
  <si>
    <t>Indik. Anzahl Ausgaben</t>
  </si>
  <si>
    <t>Indikator Anzahl Ausgaben</t>
  </si>
  <si>
    <t>Abweichung Vereinsaktivitäten</t>
  </si>
  <si>
    <t>Abweichungen Vereinsaktivitäten welche</t>
  </si>
  <si>
    <t>Abweichung Projektbeschrieb</t>
  </si>
  <si>
    <t>Abweichungen Projektbeschrieb welche</t>
  </si>
  <si>
    <t>Abweichung Zielgruppen</t>
  </si>
  <si>
    <t>Abweichungen Zielgruppen welche</t>
  </si>
  <si>
    <t>Abweichung Sprache</t>
  </si>
  <si>
    <t>Abweichungen Sprache welche</t>
  </si>
  <si>
    <t>Abweichungen Mitarbeitende welche</t>
  </si>
  <si>
    <t>Abweichung Projektkosten</t>
  </si>
  <si>
    <t>Abweichungen Projektkosten welche</t>
  </si>
  <si>
    <t>Abweichung Erkenntnisse</t>
  </si>
  <si>
    <t>Abweichungen Erkenntnisse welche</t>
  </si>
  <si>
    <t>Indikatoren erfüllt</t>
  </si>
  <si>
    <t>Kommentar Indikatoren</t>
  </si>
  <si>
    <t>Abweichung Aktivitäten</t>
  </si>
  <si>
    <t>Abweichungen Aktivitäten welche</t>
  </si>
  <si>
    <t>Abweichung Auswertung</t>
  </si>
  <si>
    <t>Abweichungen Auswertung welche</t>
  </si>
  <si>
    <t>Abweichung Vernetzung</t>
  </si>
  <si>
    <t>Abweichungen Vernetzung welche</t>
  </si>
  <si>
    <t>Abweichung Öffentlichkeitsarbeit</t>
  </si>
  <si>
    <t>Abweichungen Öffentlichkeitsarbeit welche</t>
  </si>
  <si>
    <t>Strassenverkehr</t>
  </si>
  <si>
    <t>Die Gesundheit unserer Kinder</t>
  </si>
  <si>
    <t>Bei veränderten Aktivitäten im Vergleich zur Projekteinabge, bitte kommentieren!</t>
  </si>
  <si>
    <t>Bestehender Staatsbeitrag</t>
  </si>
  <si>
    <t>ja, falls ja, welche?</t>
  </si>
  <si>
    <t>Titel des Beitrages</t>
  </si>
  <si>
    <r>
      <rPr>
        <i/>
        <vertAlign val="superscript"/>
        <sz val="9"/>
        <rFont val="Arial"/>
        <family val="2"/>
      </rPr>
      <t>2</t>
    </r>
    <r>
      <rPr>
        <i/>
        <sz val="9"/>
        <rFont val="Arial"/>
        <family val="2"/>
      </rPr>
      <t>Dauer: Nur für Sendungen, Dauer in Minuten</t>
    </r>
  </si>
  <si>
    <r>
      <rPr>
        <i/>
        <vertAlign val="superscript"/>
        <sz val="9"/>
        <rFont val="Arial"/>
        <family val="2"/>
      </rPr>
      <t>1</t>
    </r>
    <r>
      <rPr>
        <i/>
        <sz val="9"/>
        <rFont val="Arial"/>
        <family val="2"/>
      </rPr>
      <t xml:space="preserve">Anz. Termine: Jede Aktivität muss eine Anzahl Termine </t>
    </r>
    <r>
      <rPr>
        <b/>
        <i/>
        <sz val="9"/>
        <rFont val="Arial"/>
        <family val="2"/>
      </rPr>
      <t>(mit TN)</t>
    </r>
    <r>
      <rPr>
        <i/>
        <sz val="9"/>
        <rFont val="Arial"/>
        <family val="2"/>
      </rPr>
      <t xml:space="preserve"> enthalten!</t>
    </r>
  </si>
  <si>
    <r>
      <rPr>
        <i/>
        <vertAlign val="superscript"/>
        <sz val="9"/>
        <rFont val="Arial"/>
        <family val="2"/>
      </rPr>
      <t>2</t>
    </r>
    <r>
      <rPr>
        <i/>
        <sz val="9"/>
        <rFont val="Arial"/>
        <family val="2"/>
      </rPr>
      <t xml:space="preserve">Durchschnittliche Dauer pro Termin: Effektive Durchführungszeit </t>
    </r>
    <r>
      <rPr>
        <b/>
        <i/>
        <sz val="9"/>
        <rFont val="Arial"/>
        <family val="2"/>
      </rPr>
      <t>ohne Vorbereitung</t>
    </r>
    <r>
      <rPr>
        <i/>
        <sz val="9"/>
        <rFont val="Arial"/>
        <family val="2"/>
      </rPr>
      <t xml:space="preserve">! </t>
    </r>
  </si>
  <si>
    <r>
      <rPr>
        <b/>
        <vertAlign val="superscript"/>
        <sz val="8"/>
        <rFont val="Arial Narrow"/>
        <family val="2"/>
      </rPr>
      <t>1</t>
    </r>
    <r>
      <rPr>
        <b/>
        <sz val="8"/>
        <rFont val="Arial Narrow"/>
        <family val="2"/>
      </rPr>
      <t>Anzahl Termine</t>
    </r>
  </si>
  <si>
    <t>Termine</t>
  </si>
  <si>
    <r>
      <t xml:space="preserve">Aktivität / Angebot </t>
    </r>
    <r>
      <rPr>
        <sz val="8"/>
        <rFont val="Arial Narrow"/>
        <family val="2"/>
      </rPr>
      <t>(Kurs, Thema, Modul)
Eine Zeile für Kurse mit konstanten Teilnehmern
Angebote mit wechselnden Teilnehmern einzeln</t>
    </r>
  </si>
  <si>
    <t>Medienprodukt</t>
  </si>
  <si>
    <t>Sendung</t>
  </si>
  <si>
    <t>Artikel</t>
  </si>
  <si>
    <t>Art des Produkts</t>
  </si>
  <si>
    <r>
      <rPr>
        <b/>
        <vertAlign val="superscript"/>
        <sz val="8"/>
        <rFont val="Arial Narrow"/>
        <family val="2"/>
      </rPr>
      <t>1</t>
    </r>
    <r>
      <rPr>
        <b/>
        <sz val="8"/>
        <rFont val="Arial Narrow"/>
        <family val="2"/>
      </rPr>
      <t>Dauer der Sendungen (Min)</t>
    </r>
  </si>
  <si>
    <r>
      <rPr>
        <b/>
        <vertAlign val="superscript"/>
        <sz val="9"/>
        <rFont val="Arial Narrow"/>
        <family val="2"/>
      </rPr>
      <t>2</t>
    </r>
    <r>
      <rPr>
        <b/>
        <sz val="9"/>
        <rFont val="Arial Narrow"/>
        <family val="2"/>
      </rPr>
      <t>Anzahl Aus-strahlungen</t>
    </r>
  </si>
  <si>
    <r>
      <rPr>
        <b/>
        <sz val="9"/>
        <rFont val="Arial Narrow"/>
        <family val="2"/>
      </rPr>
      <t xml:space="preserve">Umfang des Artikels </t>
    </r>
    <r>
      <rPr>
        <sz val="8"/>
        <rFont val="Arial Narrow"/>
        <family val="2"/>
      </rPr>
      <t>(Seiten)</t>
    </r>
  </si>
  <si>
    <r>
      <rPr>
        <b/>
        <sz val="9"/>
        <rFont val="Arial Narrow"/>
        <family val="2"/>
      </rPr>
      <t xml:space="preserve">Auflage </t>
    </r>
    <r>
      <rPr>
        <sz val="8"/>
        <rFont val="Arial Narrow"/>
        <family val="2"/>
      </rPr>
      <t>(Zeitungen/ Zeitschriften)</t>
    </r>
  </si>
  <si>
    <t>Sendungen</t>
  </si>
  <si>
    <t>Ø Anzahl</t>
  </si>
  <si>
    <t>Ausstrahlungen</t>
  </si>
  <si>
    <t>Ø Dauer</t>
  </si>
  <si>
    <t>(Min)</t>
  </si>
  <si>
    <t>Ø</t>
  </si>
  <si>
    <t>Zuhörer/ Zuschauer</t>
  </si>
  <si>
    <t>Anzahl Zuhörer/ Zuschauer</t>
  </si>
  <si>
    <r>
      <rPr>
        <i/>
        <vertAlign val="superscript"/>
        <sz val="9"/>
        <rFont val="Arial"/>
        <family val="2"/>
      </rPr>
      <t>3</t>
    </r>
    <r>
      <rPr>
        <i/>
        <sz val="9"/>
        <rFont val="Arial"/>
        <family val="2"/>
      </rPr>
      <t xml:space="preserve">Schätzen Sie, wieviele </t>
    </r>
    <r>
      <rPr>
        <b/>
        <i/>
        <sz val="9"/>
        <rFont val="Arial"/>
        <family val="2"/>
      </rPr>
      <t>verschiedene</t>
    </r>
    <r>
      <rPr>
        <i/>
        <sz val="9"/>
        <rFont val="Arial"/>
        <family val="2"/>
      </rPr>
      <t xml:space="preserve"> Personen Sie mit dem Angebot erreichen (nur einmal eingeben </t>
    </r>
    <r>
      <rPr>
        <b/>
        <i/>
        <sz val="9"/>
        <rFont val="Arial"/>
        <family val="2"/>
      </rPr>
      <t>pro Projekt</t>
    </r>
    <r>
      <rPr>
        <i/>
        <sz val="9"/>
        <rFont val="Arial"/>
        <family val="2"/>
      </rPr>
      <t>).</t>
    </r>
  </si>
  <si>
    <t>Anz Termine</t>
  </si>
  <si>
    <t xml:space="preserve">Anzahl Sendungen </t>
  </si>
  <si>
    <t>Ø Dauer (Min)</t>
  </si>
  <si>
    <t>Ø Anzahl Ausstrahlungen</t>
  </si>
  <si>
    <t>Ø Anzahl Zuhörer/ Zuschauer</t>
  </si>
  <si>
    <t>Anzahl Artikel</t>
  </si>
  <si>
    <t>Medienprodukte</t>
  </si>
  <si>
    <t>Bei Veränderungen im Vergleich zur Projekteinabge, bitte kommentieren!</t>
  </si>
  <si>
    <t>Seiten</t>
  </si>
  <si>
    <t>Bei Veränderungen gegenüber Projekteingabe überschreiben und kommentieren!</t>
  </si>
  <si>
    <t>Abweichungen Projektaktivitäten welche</t>
  </si>
  <si>
    <t>Abweichungen Medienprodukte welche</t>
  </si>
  <si>
    <t>Anzahl Termine</t>
  </si>
  <si>
    <t>Anzahl Sendungen / Artikel</t>
  </si>
  <si>
    <t xml:space="preserve">Anzahl Termine </t>
  </si>
  <si>
    <t>Aufwand Gesamt pro Ausgabe (CHF)</t>
  </si>
  <si>
    <t>Die Verkehrsregeln für Fussgänger und Velofahrer in der Innenstadt.</t>
  </si>
  <si>
    <t>Termine noch offen</t>
  </si>
  <si>
    <t>Medienprodukte Beispiele</t>
  </si>
  <si>
    <r>
      <t>Anzahl Zuschauer</t>
    </r>
    <r>
      <rPr>
        <sz val="9"/>
        <rFont val="Arial Narrow"/>
        <family val="2"/>
      </rPr>
      <t xml:space="preserve"> (Aufführung)</t>
    </r>
  </si>
  <si>
    <t>10 * 2 Lektionen, 42 SuS nehmen teil</t>
  </si>
  <si>
    <r>
      <t xml:space="preserve">Zugehöriges Informationsmodul
</t>
    </r>
    <r>
      <rPr>
        <sz val="10"/>
        <rFont val="Arial Narrow"/>
        <family val="2"/>
      </rPr>
      <t>Bitte wählen Sie das Infomodul aus, das Sie in Ihrer Sendung/ Zeitung/ Zeitschrift thematisch behandeln werden.</t>
    </r>
  </si>
  <si>
    <r>
      <rPr>
        <b/>
        <sz val="10"/>
        <rFont val="Arial"/>
        <family val="2"/>
      </rPr>
      <t>Name der Trägerschaft</t>
    </r>
    <r>
      <rPr>
        <sz val="10"/>
        <rFont val="Arial"/>
        <family val="2"/>
      </rPr>
      <t/>
    </r>
  </si>
  <si>
    <r>
      <rPr>
        <b/>
        <sz val="10"/>
        <rFont val="Arial"/>
        <family val="2"/>
      </rPr>
      <t xml:space="preserve">Geschäftsleitung </t>
    </r>
    <r>
      <rPr>
        <sz val="10"/>
        <rFont val="Arial"/>
        <family val="2"/>
      </rPr>
      <t xml:space="preserve">
</t>
    </r>
    <r>
      <rPr>
        <sz val="8"/>
        <rFont val="Arial"/>
        <family val="2"/>
      </rPr>
      <t>(Adresse für Schriftverkehr 
und Vertrag)</t>
    </r>
  </si>
  <si>
    <r>
      <rPr>
        <b/>
        <sz val="10"/>
        <rFont val="Arial"/>
        <family val="2"/>
      </rPr>
      <t>Projektleitung</t>
    </r>
    <r>
      <rPr>
        <sz val="10"/>
        <rFont val="Arial"/>
        <family val="2"/>
      </rPr>
      <t xml:space="preserve">
</t>
    </r>
    <r>
      <rPr>
        <sz val="8"/>
        <rFont val="Arial"/>
        <family val="2"/>
      </rPr>
      <t>(falls abweichend)</t>
    </r>
  </si>
  <si>
    <t>2. Weitere Aktivitäten der Trägerschaft</t>
  </si>
  <si>
    <t>Welche weiteren Aktivitäten führt Ihre Trägerschaft durch, um die Integration zu unterstützen?</t>
  </si>
  <si>
    <t>Gibt es Abweichungen bei den Aktivitäten Ihrer Trägerschaft?</t>
  </si>
  <si>
    <t>Richtet sich die Aktivität an bestimmte Sprachgruppen?</t>
  </si>
  <si>
    <t>Nein, für alle Sprachen offen, Aktivität auf Deutsch</t>
  </si>
  <si>
    <t>Ja, bitte folgende Liste ausfüllen</t>
  </si>
  <si>
    <t>Arabisch</t>
  </si>
  <si>
    <t>Tigrinya</t>
  </si>
  <si>
    <t>Sprachunabhängiges Angebot</t>
  </si>
  <si>
    <t>6. Projektleitung und Mitarbeitende</t>
  </si>
  <si>
    <t>Eigene Website</t>
  </si>
  <si>
    <t>Wie beteiligen Sie diese am Projekt?</t>
  </si>
  <si>
    <t>budgetiert:</t>
  </si>
  <si>
    <t>Freiwilligenarbeit (Stunden)</t>
  </si>
  <si>
    <t>Freiwilligenarbeit (Anz. Stunden)</t>
  </si>
  <si>
    <t>Erfolgsrechnung budgetiert</t>
  </si>
  <si>
    <t>Bitte Änderungen korrigieren durch Überschreiben der grauen Felder und kommentieren. Die weissen Felder müssen ausgefüllt werden wo passend.</t>
  </si>
  <si>
    <t>Kommentar bei veränderten Aktivitäten im Vergleich zur Projekteinabge</t>
  </si>
  <si>
    <t>JaNein</t>
  </si>
  <si>
    <t xml:space="preserve"> </t>
  </si>
  <si>
    <t>Gibt es Änderungen im Projektteam?</t>
  </si>
  <si>
    <t>Die Projekteingabe (vor der Projektdurchführung) und die Berichterstattung (nach der Projektdurchführung) erfolgen in dieser</t>
  </si>
  <si>
    <r>
      <t xml:space="preserve">Zur Eingabe eines Projektes </t>
    </r>
    <r>
      <rPr>
        <b/>
        <sz val="10"/>
        <rFont val="Arial"/>
        <family val="2"/>
      </rPr>
      <t>müssen</t>
    </r>
    <r>
      <rPr>
        <sz val="10"/>
        <rFont val="Arial"/>
        <family val="2"/>
      </rPr>
      <t xml:space="preserve"> folgende Tabellenblätter ausgefüllt werden (grün):</t>
    </r>
  </si>
  <si>
    <t>3)</t>
  </si>
  <si>
    <t>Projektaktivitäten geplant</t>
  </si>
  <si>
    <t>Nur die grau umrandeten Felder sind auszufüllen, die gelben und blauen Felder werden automatisch berechnet.</t>
  </si>
  <si>
    <t>Projektaktivitäten durchgeführt</t>
  </si>
  <si>
    <t>Verändern Sie bei der Berichterstattung die Projekteingabe (grüne Tabellenblätter) nicht mehr!</t>
  </si>
  <si>
    <t>Nur die grau umrandeten Felder sind auszufüllen, die gelben und blauen werden automatisch berechnet.</t>
  </si>
  <si>
    <t>Medienprodukte geplant</t>
  </si>
  <si>
    <t>Medienprodukte durchgeführt</t>
  </si>
  <si>
    <t>3. Themen und Ziele des Projekts</t>
  </si>
  <si>
    <r>
      <t xml:space="preserve">9. Auswertung   </t>
    </r>
    <r>
      <rPr>
        <sz val="10"/>
        <rFont val="Arial"/>
        <family val="2"/>
      </rPr>
      <t>Wie wird die Wirkung Ihres Projekts überprüft?</t>
    </r>
  </si>
  <si>
    <t>Bestehen Unklarheiten beim Ausfüllen der "Projektaktivitäten geplant" hilft Ihnen das Tabellenblatt "Beispiele Projektaktivitäten".</t>
  </si>
  <si>
    <t>Bestehen Unklarheiten beim Ausfüllen der "Medienprodukte geplant" hilft Ihnen das Tabellenblatt "Beispiele Medienprodukte ".</t>
  </si>
  <si>
    <t>Aufwand pro TN abzgl. Einnahmen Trägerschaft (CHF)</t>
  </si>
  <si>
    <r>
      <t xml:space="preserve">Anz. Ausgaben </t>
    </r>
    <r>
      <rPr>
        <sz val="10"/>
        <rFont val="Arial Narrow"/>
        <family val="2"/>
      </rPr>
      <t>(Zeitungen, Sendungen)</t>
    </r>
  </si>
  <si>
    <t>Grundlage für alle Angaben sind lediglich die unterstützten Artikel/Sendungen. Dies gilt insbesondere auch für die Angaben zum</t>
  </si>
  <si>
    <t>Grundlage für alle Angaben sind lediglich die unterstützten Artikel/Sendungen. Dies gilt insbesondere auch für die Kostenabrechnung.</t>
  </si>
  <si>
    <t>Grundlage für alle Angaben ist lediglich das unterstützte Projekt. Dies gilt insbesondere auch für die Angaben zum Budget.</t>
  </si>
  <si>
    <t>Kosten, die Ihnen durch weitere Aktivitäten entstanden sind, dürfen nicht berücksichtigt werden.</t>
  </si>
  <si>
    <t>Grundlage für alle Angaben ist lediglich das unterstützte Projekt. Dies gilt insbesondere auch für die Kostenabrechnung.</t>
  </si>
  <si>
    <t>Budget. Kosten, die Ihnen durch weitere Aktivitäten entstehen, dürfen nicht berücksichtigt werden.</t>
  </si>
  <si>
    <t>Kosten, die Ihnen durch weitere Aktivitäten entstehen, dürfen nicht berücksichtigt werden.</t>
  </si>
  <si>
    <r>
      <t xml:space="preserve">Förderbereich </t>
    </r>
    <r>
      <rPr>
        <sz val="8"/>
        <rFont val="Arial"/>
        <family val="2"/>
      </rPr>
      <t>(Bitte einen Bereich auswählen.)</t>
    </r>
  </si>
  <si>
    <r>
      <t>Zusammenfassung der geplanten Aktivitäten</t>
    </r>
    <r>
      <rPr>
        <sz val="10"/>
        <rFont val="Arial"/>
        <family val="2"/>
      </rPr>
      <t xml:space="preserve"> (Angaben in gelben Feldern erfolgen automatisch)</t>
    </r>
  </si>
  <si>
    <r>
      <t xml:space="preserve">13. Zusammenstellung Projektkosten </t>
    </r>
    <r>
      <rPr>
        <sz val="10"/>
        <rFont val="Arial"/>
        <family val="2"/>
      </rPr>
      <t>(Angaben erfolgen automatisch)</t>
    </r>
  </si>
  <si>
    <t>Zusammenfassung der geplanten Aktivitäten</t>
  </si>
  <si>
    <t>11. Indikatoren aus Projekteingabe</t>
  </si>
  <si>
    <t>Für Informationsmodule und für die Migrationsmedien stehen andere Formulare zur Verfügung.</t>
  </si>
  <si>
    <t>Für alle sonstigen Bereiche stehen andere Formulare zur Verfügung.</t>
  </si>
  <si>
    <t>Gibt es Abweichungen bei den Themen und Zielen?</t>
  </si>
  <si>
    <t>Gibt es Abweichungen bei der Öffentlichkeitsarbeit?</t>
  </si>
  <si>
    <t>Gibt es Abweichungen bei der Auswertung?</t>
  </si>
  <si>
    <t>Anleitung Migrationsmedien</t>
  </si>
  <si>
    <t>Eigenleistung und Drittmittel Trägerschaft</t>
  </si>
  <si>
    <t>Beantragter Beitrag pro TN BS (CHF)</t>
  </si>
  <si>
    <t>Beantragter Beitrag pro Stunde TN BS (CHF)</t>
  </si>
  <si>
    <t>Beantragter Beitrag pro Termin für TN BS (CHF)</t>
  </si>
  <si>
    <t>Beantragter Beitrag pro Ausgabe für TN BS (CHF)</t>
  </si>
  <si>
    <r>
      <t xml:space="preserve">Anzahl Ausgaben </t>
    </r>
    <r>
      <rPr>
        <sz val="10"/>
        <rFont val="Arial Narrow"/>
        <family val="2"/>
      </rPr>
      <t>(Zeitungen, Sendungen)</t>
    </r>
  </si>
  <si>
    <t>Aufwand Gesamt pro Termin (CHF)</t>
  </si>
  <si>
    <t>Aufwand pro Stunde abzgl. Einnahmen Trägerschaft (CHF)</t>
  </si>
  <si>
    <t>Aufwand pro Termin abzgl. Einnahmen Trägerschaft (CHF)</t>
  </si>
  <si>
    <t>Aufwand pro Ausgabe abzgl. Einnahmen Trägerschaft (CHF)</t>
  </si>
  <si>
    <t>Aufwand pro Termin abzgl. Einn. Trägerschaft (CHF)</t>
  </si>
  <si>
    <t>Aufwand pro Stunde abzgl. Einn. Trägerschaft (CHF)</t>
  </si>
  <si>
    <t>Aufwand pro Ausgabe abzgl. Einn. Trägerschaft (CHF)</t>
  </si>
  <si>
    <r>
      <t xml:space="preserve">Schicken Sie die Projekteingabe </t>
    </r>
    <r>
      <rPr>
        <b/>
        <sz val="10"/>
        <rFont val="Arial"/>
        <family val="2"/>
      </rPr>
      <t xml:space="preserve">per E-Mail </t>
    </r>
    <r>
      <rPr>
        <sz val="10"/>
        <rFont val="Arial"/>
        <family val="2"/>
      </rPr>
      <t xml:space="preserve">an integration@bs.ch </t>
    </r>
    <r>
      <rPr>
        <b/>
        <sz val="10"/>
        <rFont val="Arial"/>
        <family val="2"/>
      </rPr>
      <t>und als Papierversion mit Unterschrift</t>
    </r>
    <r>
      <rPr>
        <sz val="10"/>
        <rFont val="Arial"/>
        <family val="2"/>
      </rPr>
      <t xml:space="preserve"> bis </t>
    </r>
  </si>
  <si>
    <r>
      <t xml:space="preserve">Schicken Sie die Berichterstattung </t>
    </r>
    <r>
      <rPr>
        <b/>
        <sz val="10"/>
        <rFont val="Arial"/>
        <family val="2"/>
      </rPr>
      <t xml:space="preserve">per E-Mail </t>
    </r>
    <r>
      <rPr>
        <sz val="10"/>
        <rFont val="Arial"/>
        <family val="2"/>
      </rPr>
      <t xml:space="preserve">an integration@bs.ch </t>
    </r>
    <r>
      <rPr>
        <b/>
        <sz val="10"/>
        <rFont val="Arial"/>
        <family val="2"/>
      </rPr>
      <t>und als Papierversion mit Unterschrift</t>
    </r>
    <r>
      <rPr>
        <sz val="10"/>
        <rFont val="Arial"/>
        <family val="2"/>
      </rPr>
      <t xml:space="preserve"> bis </t>
    </r>
  </si>
  <si>
    <t xml:space="preserve">Besteht eine regelmässige Finanzierung der Trägerschaft und/oder des Projekts durch den Kanton Basel-Stadt (z.B. Staatsbeitrag)? </t>
  </si>
  <si>
    <t>Regelmässige Finanzierung</t>
  </si>
  <si>
    <t>Finanzierung welche</t>
  </si>
  <si>
    <t>Anzahl Stunden gesamt</t>
  </si>
  <si>
    <t>Ja</t>
  </si>
  <si>
    <t>Nein</t>
  </si>
  <si>
    <t>Beratung GGG</t>
  </si>
  <si>
    <t>Haben Sie sich beim Ausfüllen der Projekteingabe von der GGG Migration beraten lassen?</t>
  </si>
  <si>
    <t>Haben Sie sich beim Ausfüllen der Berichterstattung von der GGG Migration beraten lassen?</t>
  </si>
  <si>
    <t xml:space="preserve">Indikatoren erfüllt? </t>
  </si>
  <si>
    <t>nein, bitte kommentieren</t>
  </si>
  <si>
    <t xml:space="preserve">Besteht eine regelmässige Finanzierung der Trägerschaft und/oder des Projekts durch eine andere kantonale Stelle des Kantons Basel-Stadt (z.B. Staatsbeitrag)? </t>
  </si>
  <si>
    <t>(Schulung, Coaching, Tagung oder Workshop)</t>
  </si>
  <si>
    <t>Was tun wir, wenn unsere Kinder krank sind.</t>
  </si>
  <si>
    <t>Mobil:</t>
  </si>
  <si>
    <t>Webseite:</t>
  </si>
  <si>
    <t>Flyer/Plakate</t>
  </si>
  <si>
    <t xml:space="preserve">Soziale Netzwerke (Facebook, Whatsapp etc.) </t>
  </si>
  <si>
    <t>Soziale Netzwerke (Facebook, Whatsapp, etc.)</t>
  </si>
  <si>
    <t>Geschätzter Prozentsatz der Teilnehmenden aus BS und BL</t>
  </si>
  <si>
    <r>
      <t xml:space="preserve">1a. Ausgangslage: </t>
    </r>
    <r>
      <rPr>
        <sz val="10"/>
        <rFont val="Arial"/>
        <family val="2"/>
      </rPr>
      <t>Welche Bedürfnisse sind vorhanden? (</t>
    </r>
    <r>
      <rPr>
        <i/>
        <sz val="10"/>
        <rFont val="Arial"/>
        <family val="2"/>
      </rPr>
      <t>Max. 500 Zeichen</t>
    </r>
    <r>
      <rPr>
        <sz val="10"/>
        <rFont val="Arial"/>
        <family val="2"/>
      </rPr>
      <t>)</t>
    </r>
  </si>
  <si>
    <t>Geschäftsleitung</t>
  </si>
  <si>
    <t>Prävention</t>
  </si>
  <si>
    <t>14. Unterschrift</t>
  </si>
  <si>
    <t>Ich versichere die Vollständigkeit und die Richtigkeit aller gemachten Angaben (inklusive der Beilagen «Budget»</t>
  </si>
  <si>
    <t>und «Projektaktivitäten geplant».</t>
  </si>
  <si>
    <t>Name, Vorname</t>
  </si>
  <si>
    <t>Datum</t>
  </si>
  <si>
    <t>Unterschrift</t>
  </si>
  <si>
    <t>Ich versichere die Vollständigkeit und die Richtigkeit der gemachten Angaben  (inklusive der Beilagen «Kostenabrechnung»</t>
  </si>
  <si>
    <t>und «Projektaktivitäten durchgeführt».</t>
  </si>
  <si>
    <t>Name, Qualifikationen und Erfahrungen</t>
  </si>
  <si>
    <t>3c. Wie vermitteln Sie das Thema?</t>
  </si>
  <si>
    <t>Partizipation</t>
  </si>
  <si>
    <t>3b. Ziele für die Teilnehmenden</t>
  </si>
  <si>
    <t>Dari/Farsi</t>
  </si>
  <si>
    <t>Diskriminierungsschutz</t>
  </si>
  <si>
    <r>
      <t xml:space="preserve">Wer sind Ihre Zielgruppen? </t>
    </r>
    <r>
      <rPr>
        <sz val="10"/>
        <rFont val="Arial"/>
        <family val="2"/>
      </rPr>
      <t>(Herkunft, Geschlecht, Alter, etc.)</t>
    </r>
  </si>
  <si>
    <t>Wie erreichen Sie Ihre Zielgruppen?</t>
  </si>
  <si>
    <r>
      <t xml:space="preserve">1a. Ausgangslage: </t>
    </r>
    <r>
      <rPr>
        <sz val="10"/>
        <rFont val="Arial"/>
        <family val="2"/>
      </rPr>
      <t>Welche Bedürfnisse sind vorhanden?</t>
    </r>
  </si>
  <si>
    <r>
      <t xml:space="preserve">1b. Durchführung/Zielsetzung: </t>
    </r>
    <r>
      <rPr>
        <sz val="10"/>
        <rFont val="Arial"/>
        <family val="2"/>
      </rPr>
      <t>Was bewirkt das Projekt? Wie wird es durchgeführt?</t>
    </r>
  </si>
  <si>
    <t>Wer sind Ihre Zielgruppen?</t>
  </si>
  <si>
    <r>
      <t xml:space="preserve">Excel-Datei. Die </t>
    </r>
    <r>
      <rPr>
        <b/>
        <sz val="10"/>
        <color indexed="17"/>
        <rFont val="Arial"/>
        <family val="2"/>
      </rPr>
      <t>grünen</t>
    </r>
    <r>
      <rPr>
        <sz val="10"/>
        <rFont val="Arial"/>
        <family val="2"/>
      </rPr>
      <t xml:space="preserve"> Tabellenblätter sind für die Projekteingabe, die </t>
    </r>
    <r>
      <rPr>
        <b/>
        <sz val="10"/>
        <color indexed="51"/>
        <rFont val="Arial"/>
        <family val="2"/>
      </rPr>
      <t>orangen</t>
    </r>
    <r>
      <rPr>
        <sz val="10"/>
        <rFont val="Arial"/>
        <family val="2"/>
      </rPr>
      <t xml:space="preserve"> Tabellenblätter für die Berichterstattung.</t>
    </r>
  </si>
  <si>
    <r>
      <t xml:space="preserve">Excel-Datei. Die </t>
    </r>
    <r>
      <rPr>
        <b/>
        <sz val="10"/>
        <color indexed="17"/>
        <rFont val="Arial"/>
        <family val="2"/>
      </rPr>
      <t>grünen</t>
    </r>
    <r>
      <rPr>
        <sz val="10"/>
        <rFont val="Arial"/>
        <family val="2"/>
      </rPr>
      <t xml:space="preserve"> Tabellenblätter sind für die Projekteingabe, die </t>
    </r>
    <r>
      <rPr>
        <b/>
        <sz val="10"/>
        <color indexed="51"/>
        <rFont val="Arial"/>
        <family val="2"/>
      </rPr>
      <t>orangen</t>
    </r>
    <r>
      <rPr>
        <sz val="10"/>
        <rFont val="Arial"/>
        <family val="2"/>
      </rPr>
      <t xml:space="preserve"> Tabellenblätter für die Berichterstattung.</t>
    </r>
  </si>
  <si>
    <t>Sprachgruppe</t>
  </si>
  <si>
    <t>Erstsprache der Sprachgruppe(n) ankreuzen - Mehrfachnennungen sind möglich</t>
  </si>
  <si>
    <t>Erstsprache der Sprachgruppe(n) - Mehrfachnennungen sind möglich</t>
  </si>
  <si>
    <r>
      <t xml:space="preserve">Zur Berichterstattung </t>
    </r>
    <r>
      <rPr>
        <b/>
        <sz val="10"/>
        <rFont val="Arial"/>
        <family val="2"/>
      </rPr>
      <t>müssen</t>
    </r>
    <r>
      <rPr>
        <sz val="10"/>
        <rFont val="Arial"/>
        <family val="2"/>
      </rPr>
      <t xml:space="preserve"> folgende Tabellenblätter ausgefüllt werden (orange):</t>
    </r>
  </si>
  <si>
    <r>
      <t xml:space="preserve">1b. Durchführung/Zielsetzung: </t>
    </r>
    <r>
      <rPr>
        <sz val="10"/>
        <rFont val="Arial"/>
        <family val="2"/>
      </rPr>
      <t>Was bewirkt das Projekt? Wie wird das Projekt durchgeführt? (</t>
    </r>
    <r>
      <rPr>
        <i/>
        <sz val="10"/>
        <rFont val="Arial"/>
        <family val="2"/>
      </rPr>
      <t>Max. 500 Zeichen</t>
    </r>
    <r>
      <rPr>
        <sz val="10"/>
        <rFont val="Arial"/>
        <family val="2"/>
      </rPr>
      <t>)</t>
    </r>
  </si>
  <si>
    <t>Anderes Thema</t>
  </si>
  <si>
    <t>Welches Thema</t>
  </si>
  <si>
    <t>Anderes individuelles Ziel</t>
  </si>
  <si>
    <t>Welches individuelle Ziel</t>
  </si>
  <si>
    <t>Andere Vermittlung</t>
  </si>
  <si>
    <t>Welches Vermittlung</t>
  </si>
  <si>
    <t>Andere Sprache</t>
  </si>
  <si>
    <t>Andere Auswertung</t>
  </si>
  <si>
    <t>And Indik.</t>
  </si>
  <si>
    <t>Anderer Indikator</t>
  </si>
  <si>
    <t>Indik. Anzahl Termine</t>
  </si>
  <si>
    <t>Indikator Anzahl Termine</t>
  </si>
  <si>
    <t>Indik. Anzahl Temine</t>
  </si>
  <si>
    <t>Qualifikationen Projektleitung und Mitarbeitende</t>
  </si>
  <si>
    <t>Abweichung Projektleitung und Mitarbeitende</t>
  </si>
  <si>
    <t>Welche andere Auswertung</t>
  </si>
  <si>
    <t>Gleichstellung und Diversität</t>
  </si>
  <si>
    <r>
      <t xml:space="preserve">u </t>
    </r>
    <r>
      <rPr>
        <b/>
        <sz val="8"/>
        <rFont val="Arial"/>
        <family val="2"/>
      </rPr>
      <t>Fachstelle Integration und Antirassismus</t>
    </r>
  </si>
  <si>
    <t>Beantragter Beitrag Fachstelle Integration und Antirassismus</t>
  </si>
  <si>
    <t>Kanton BS (ausser Fachstelle Integration und Antirassimus)</t>
  </si>
  <si>
    <t>Beantragter Beitrag Fachstelle Integration und Antirassimus</t>
  </si>
  <si>
    <t>% Beantragter Beitrag Integration und Antirassimus</t>
  </si>
  <si>
    <t>Beitrag Fachstelle Integration und Antirassimus</t>
  </si>
  <si>
    <t xml:space="preserve">% Beantragter Beitrag Integration und Antirassimus TN BS </t>
  </si>
  <si>
    <t>Fachstelle Integration und Antirassismus</t>
  </si>
  <si>
    <t xml:space="preserve">Gleichstellung und Diversität </t>
  </si>
  <si>
    <t xml:space="preserve">% Beantragter Beitrag Fachstelle I&amp;A für TN BS </t>
  </si>
  <si>
    <t xml:space="preserve">% Beantragter Beitrag Fachstelle I&amp;A TN BS </t>
  </si>
  <si>
    <t>% Beantragter Beitrag Integration und Antirassismus</t>
  </si>
  <si>
    <t xml:space="preserve">Anleitung Informationsvermittlung, Zusammenleben, Diskriminierungsschutz </t>
  </si>
  <si>
    <t>Dieses Formular ist für Projekte in den Bereichen "Informationsvermittlung", "Zusammenleben" und "Diskriminierungsschutz".</t>
  </si>
  <si>
    <t>Dieses Formular ist ausschliesslich für Projekte im Bereich "Migrationsmedien".</t>
  </si>
  <si>
    <t xml:space="preserve">Fachstelle Integration und Antirassismus </t>
  </si>
  <si>
    <t>Förderbereiche Informationsvermittlung, Zusammenleben, Diskriminierungsschutz</t>
  </si>
  <si>
    <t>Zusammenleben</t>
  </si>
  <si>
    <t>(Projekt fördert das Zusammenleben und die Partizipation der Zielgruppe )</t>
  </si>
  <si>
    <t>(Projekt erleichtert den Umgang mit Vielfalt und fördert den Schutz vor Diskriminierung)</t>
  </si>
  <si>
    <r>
      <t xml:space="preserve">Tragen Sie in die beiden weissen Felder den effektiven Prozentsatz der Teilnehmenden aus BS und BL ein!
</t>
    </r>
    <r>
      <rPr>
        <sz val="9"/>
        <color indexed="30"/>
        <rFont val="Arial"/>
        <family val="2"/>
      </rPr>
      <t>(Wenn nicht bekannt, nehmen Sie eine Schätzung vor.</t>
    </r>
    <r>
      <rPr>
        <sz val="9"/>
        <color indexed="30"/>
        <rFont val="Arial"/>
        <family val="2"/>
      </rPr>
      <t>)</t>
    </r>
  </si>
  <si>
    <t>Name der Trägerschaft</t>
  </si>
  <si>
    <t>Pers-Std.</t>
  </si>
  <si>
    <t>Russisch</t>
  </si>
  <si>
    <t>Ukrainisch</t>
  </si>
  <si>
    <t>Russisch Sprachgruppe</t>
  </si>
  <si>
    <t>Ukrainisch Sprachgruppe</t>
  </si>
  <si>
    <t>Interne Befragung mittels Formular</t>
  </si>
  <si>
    <t>Gibt es Abweichungen oder Veränderungen im Projekt?</t>
  </si>
  <si>
    <r>
      <t xml:space="preserve">11. Indikatoren   </t>
    </r>
    <r>
      <rPr>
        <sz val="10"/>
        <rFont val="Arial"/>
        <family val="2"/>
      </rPr>
      <t>Legen Sie die Dokumente der Berichterstattung bei.</t>
    </r>
  </si>
  <si>
    <t>Indik. Interne Befragung mittels Formular</t>
  </si>
  <si>
    <t>Indikator Interne Befragung mittels Formular</t>
  </si>
  <si>
    <t>Indikator  Interne Befragung mittels Formular</t>
  </si>
  <si>
    <t>Projekteingabe und Berichterstattung 2027</t>
  </si>
  <si>
    <t>Projekteingabe (bis spätestens 30.09.2026)</t>
  </si>
  <si>
    <t xml:space="preserve">spätestens 30. September 2026 an den Kanton Basel-Stadt, Fachstelle Integration und Antirassismus, Schneidergasse 7, 4051 Basel. </t>
  </si>
  <si>
    <t xml:space="preserve">spätestens 29. Februar 2028 an den Kanton Basel-Stadt, Fachstelle Integration und Antirassismus, Schneidergasse 7, 4051 Basel. </t>
  </si>
  <si>
    <t>Berichterstattung (bis spätestens 29.02.2028)</t>
  </si>
  <si>
    <t>Projekteingabe 2027</t>
  </si>
  <si>
    <t>Budget 2027</t>
  </si>
  <si>
    <t>Projektaktivitäten geplant 2027</t>
  </si>
  <si>
    <t>Medienprodukte geplant 2027</t>
  </si>
  <si>
    <t>Version 09.06.2026</t>
  </si>
  <si>
    <t>Berichterstattung 2027</t>
  </si>
  <si>
    <t>Kostenabrechnung 2027</t>
  </si>
  <si>
    <t>Projektaktivitäten durchgeführt 2027</t>
  </si>
  <si>
    <t>Medienprodukte durchgeführt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</si>
</sst>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
    <numFmt numFmtId="166" formatCode="#,##0_ ;[Red]\-#,##0\ "/>
    <numFmt numFmtId="167" formatCode="#,##0.00_ ;[Red]\-#,##0.00\ "/>
    <numFmt numFmtId="168" formatCode="dd/mm/yy;@"/>
    <numFmt numFmtId="169" formatCode="dd/mm/yyyy;@"/>
    <numFmt numFmtId="170" formatCode="[Blue]\+#,##0;[Red]\-#,##0;[Blue]\ #,##0\ \ \ \ \ \ "/>
    <numFmt numFmtId="171" formatCode="[Blue]\+#,##0.0;[Red]\-#,##0.0;[Blue]#,##0.0\ \ \ \ \ \ "/>
    <numFmt numFmtId="172" formatCode="#,##0;;;"/>
    <numFmt numFmtId="173" formatCode="[Blue]\ 0%;[Red]\-0%"/>
    <numFmt numFmtId="174" formatCode="[Blue]\ \+0;[Red]\-0;[Blue]\ 0"/>
    <numFmt numFmtId="175" formatCode="[Blue]\ \+0%;[Red]\-0%;[Blue]\ 0%"/>
    <numFmt numFmtId="176" formatCode="[Blue]\ \+0.0;[Red]\-0.0;[Blue]\ 0"/>
    <numFmt numFmtId="177" formatCode="[Blue]\+0%;[Red]\-0%;[Blue]\ 0%"/>
    <numFmt numFmtId="178" formatCode="#,##0.0"/>
  </numFmts>
  <fonts count="55">
    <font>
      <sz val="10"/>
      <name val="Arial"/>
    </font>
    <font>
      <i/>
      <sz val="10"/>
      <name val="Arial"/>
      <family val="2"/>
    </font>
    <font>
      <b/>
      <sz val="10"/>
      <name val="Arial"/>
      <family val="2"/>
    </font>
    <font>
      <sz val="10"/>
      <name val="Arial"/>
      <family val="2"/>
    </font>
    <font>
      <b/>
      <sz val="12"/>
      <name val="Arial"/>
      <family val="2"/>
    </font>
    <font>
      <sz val="14"/>
      <name val="Arial"/>
      <family val="2"/>
    </font>
    <font>
      <sz val="8"/>
      <name val="Arial"/>
      <family val="2"/>
    </font>
    <font>
      <b/>
      <sz val="8"/>
      <name val="Arial"/>
      <family val="2"/>
    </font>
    <font>
      <b/>
      <sz val="14"/>
      <name val="Arial"/>
      <family val="2"/>
    </font>
    <font>
      <sz val="12"/>
      <name val="Arial"/>
      <family val="2"/>
    </font>
    <font>
      <sz val="10"/>
      <color indexed="55"/>
      <name val="Arial"/>
      <family val="2"/>
    </font>
    <font>
      <b/>
      <sz val="10"/>
      <color indexed="10"/>
      <name val="Arial"/>
      <family val="2"/>
    </font>
    <font>
      <sz val="10"/>
      <color indexed="23"/>
      <name val="Arial"/>
      <family val="2"/>
    </font>
    <font>
      <sz val="10"/>
      <color indexed="55"/>
      <name val="Arial"/>
      <family val="2"/>
    </font>
    <font>
      <b/>
      <sz val="10"/>
      <color indexed="55"/>
      <name val="Arial"/>
      <family val="2"/>
    </font>
    <font>
      <sz val="8"/>
      <name val="Arial"/>
      <family val="2"/>
    </font>
    <font>
      <b/>
      <sz val="11"/>
      <name val="Arial"/>
      <family val="2"/>
    </font>
    <font>
      <sz val="8"/>
      <name val="Wingdings 3"/>
      <family val="1"/>
      <charset val="2"/>
    </font>
    <font>
      <b/>
      <sz val="8"/>
      <name val="Wingdings 3"/>
      <family val="1"/>
      <charset val="2"/>
    </font>
    <font>
      <b/>
      <sz val="10"/>
      <name val="Arial Narrow"/>
      <family val="2"/>
    </font>
    <font>
      <b/>
      <sz val="9"/>
      <name val="Arial Narrow"/>
      <family val="2"/>
    </font>
    <font>
      <sz val="8"/>
      <name val="Arial Narrow"/>
      <family val="2"/>
    </font>
    <font>
      <sz val="10"/>
      <name val="Arial Narrow"/>
      <family val="2"/>
    </font>
    <font>
      <sz val="9"/>
      <name val="Arial Unicode MS"/>
      <family val="2"/>
    </font>
    <font>
      <i/>
      <sz val="9"/>
      <name val="Arial"/>
      <family val="2"/>
    </font>
    <font>
      <sz val="10"/>
      <color indexed="10"/>
      <name val="Arial"/>
      <family val="2"/>
    </font>
    <font>
      <b/>
      <sz val="12"/>
      <color indexed="30"/>
      <name val="Arial"/>
      <family val="2"/>
    </font>
    <font>
      <b/>
      <i/>
      <sz val="10"/>
      <color indexed="30"/>
      <name val="Arial"/>
      <family val="2"/>
    </font>
    <font>
      <b/>
      <sz val="8"/>
      <name val="Arial Narrow"/>
      <family val="2"/>
    </font>
    <font>
      <b/>
      <sz val="9"/>
      <name val="Arial"/>
      <family val="2"/>
    </font>
    <font>
      <b/>
      <i/>
      <sz val="10"/>
      <name val="Arial"/>
      <family val="2"/>
    </font>
    <font>
      <b/>
      <i/>
      <sz val="9"/>
      <name val="Arial"/>
      <family val="2"/>
    </font>
    <font>
      <sz val="9"/>
      <name val="Arial Narrow"/>
      <family val="2"/>
    </font>
    <font>
      <i/>
      <vertAlign val="superscript"/>
      <sz val="9"/>
      <name val="Arial"/>
      <family val="2"/>
    </font>
    <font>
      <b/>
      <vertAlign val="superscript"/>
      <sz val="8"/>
      <name val="Arial Narrow"/>
      <family val="2"/>
    </font>
    <font>
      <b/>
      <vertAlign val="superscript"/>
      <sz val="9"/>
      <name val="Arial Narrow"/>
      <family val="2"/>
    </font>
    <font>
      <sz val="9"/>
      <color indexed="30"/>
      <name val="Arial"/>
      <family val="2"/>
    </font>
    <font>
      <sz val="9"/>
      <name val="Arial"/>
      <family val="2"/>
    </font>
    <font>
      <sz val="11"/>
      <name val="Arial"/>
      <family val="2"/>
    </font>
    <font>
      <sz val="8"/>
      <name val="Wingdings 3"/>
      <family val="1"/>
    </font>
    <font>
      <b/>
      <sz val="10"/>
      <color indexed="51"/>
      <name val="Arial"/>
      <family val="2"/>
    </font>
    <font>
      <b/>
      <sz val="10"/>
      <color indexed="17"/>
      <name val="Arial"/>
      <family val="2"/>
    </font>
    <font>
      <u/>
      <sz val="10"/>
      <color theme="10"/>
      <name val="Arial"/>
      <family val="2"/>
    </font>
    <font>
      <i/>
      <sz val="10"/>
      <color rgb="FFFF0000"/>
      <name val="Arial"/>
      <family val="2"/>
    </font>
    <font>
      <i/>
      <sz val="8"/>
      <color rgb="FFFF0000"/>
      <name val="Arial"/>
      <family val="2"/>
    </font>
    <font>
      <b/>
      <i/>
      <sz val="10"/>
      <color rgb="FFFF0000"/>
      <name val="Arial"/>
      <family val="2"/>
    </font>
    <font>
      <b/>
      <sz val="10"/>
      <color rgb="FF0066CC"/>
      <name val="Arial"/>
      <family val="2"/>
    </font>
    <font>
      <b/>
      <i/>
      <sz val="10"/>
      <color rgb="FF0066CC"/>
      <name val="Arial"/>
      <family val="2"/>
    </font>
    <font>
      <b/>
      <sz val="10"/>
      <color rgb="FFFF0000"/>
      <name val="Arial"/>
      <family val="2"/>
    </font>
    <font>
      <sz val="8"/>
      <color rgb="FFFF0000"/>
      <name val="Arial"/>
      <family val="2"/>
    </font>
    <font>
      <sz val="10"/>
      <color rgb="FFFF0000"/>
      <name val="Arial"/>
      <family val="2"/>
    </font>
    <font>
      <b/>
      <sz val="9"/>
      <color rgb="FF0066CC"/>
      <name val="Arial"/>
      <family val="2"/>
    </font>
    <font>
      <sz val="9"/>
      <color rgb="FF0066CC"/>
      <name val="Arial"/>
      <family val="2"/>
    </font>
    <font>
      <b/>
      <sz val="10"/>
      <color rgb="FF0070C0"/>
      <name val="Arial"/>
      <family val="2"/>
    </font>
    <font>
      <b/>
      <sz val="9"/>
      <color rgb="FF0070C0"/>
      <name val="Arial"/>
      <family val="2"/>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31"/>
        <bgColor indexed="64"/>
      </patternFill>
    </fill>
    <fill>
      <patternFill patternType="solid">
        <fgColor indexed="51"/>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CCCC"/>
        <bgColor indexed="64"/>
      </patternFill>
    </fill>
    <fill>
      <patternFill patternType="solid">
        <fgColor rgb="FF6666FF"/>
        <bgColor indexed="64"/>
      </patternFill>
    </fill>
    <fill>
      <patternFill patternType="solid">
        <fgColor rgb="FFFF993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CC"/>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47"/>
      </left>
      <right style="thin">
        <color indexed="47"/>
      </right>
      <top style="thin">
        <color indexed="47"/>
      </top>
      <bottom style="thin">
        <color indexed="47"/>
      </bottom>
      <diagonal/>
    </border>
    <border>
      <left style="thin">
        <color indexed="48"/>
      </left>
      <right style="thin">
        <color indexed="48"/>
      </right>
      <top style="thin">
        <color indexed="48"/>
      </top>
      <bottom style="thin">
        <color indexed="48"/>
      </bottom>
      <diagonal/>
    </border>
    <border>
      <left style="thin">
        <color indexed="47"/>
      </left>
      <right style="thin">
        <color indexed="47"/>
      </right>
      <top style="thin">
        <color indexed="47"/>
      </top>
      <bottom/>
      <diagonal/>
    </border>
    <border>
      <left/>
      <right/>
      <top style="thin">
        <color indexed="64"/>
      </top>
      <bottom style="thin">
        <color indexed="48"/>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bottom/>
      <diagonal/>
    </border>
    <border>
      <left/>
      <right/>
      <top style="thin">
        <color indexed="47"/>
      </top>
      <bottom style="thin">
        <color indexed="47"/>
      </bottom>
      <diagonal/>
    </border>
    <border>
      <left/>
      <right style="thin">
        <color indexed="47"/>
      </right>
      <top style="thin">
        <color indexed="47"/>
      </top>
      <bottom style="thin">
        <color indexed="47"/>
      </bottom>
      <diagonal/>
    </border>
    <border>
      <left style="thin">
        <color indexed="47"/>
      </left>
      <right/>
      <top style="thin">
        <color indexed="47"/>
      </top>
      <bottom style="thin">
        <color indexed="47"/>
      </bottom>
      <diagonal/>
    </border>
    <border>
      <left style="thin">
        <color indexed="47"/>
      </left>
      <right/>
      <top/>
      <bottom/>
      <diagonal/>
    </border>
    <border>
      <left style="thin">
        <color indexed="48"/>
      </left>
      <right/>
      <top/>
      <bottom/>
      <diagonal/>
    </border>
    <border>
      <left/>
      <right/>
      <top style="thin">
        <color indexed="55"/>
      </top>
      <bottom style="thin">
        <color indexed="55"/>
      </bottom>
      <diagonal/>
    </border>
    <border>
      <left style="thin">
        <color indexed="48"/>
      </left>
      <right/>
      <top style="thin">
        <color indexed="48"/>
      </top>
      <bottom style="thin">
        <color indexed="48"/>
      </bottom>
      <diagonal/>
    </border>
    <border>
      <left/>
      <right style="thin">
        <color indexed="47"/>
      </right>
      <top/>
      <bottom/>
      <diagonal/>
    </border>
    <border>
      <left style="thin">
        <color indexed="55"/>
      </left>
      <right style="thin">
        <color indexed="55"/>
      </right>
      <top style="thin">
        <color indexed="55"/>
      </top>
      <bottom style="thin">
        <color indexed="64"/>
      </bottom>
      <diagonal/>
    </border>
    <border>
      <left/>
      <right style="thin">
        <color indexed="55"/>
      </right>
      <top style="thin">
        <color indexed="64"/>
      </top>
      <bottom/>
      <diagonal/>
    </border>
    <border>
      <left style="thin">
        <color indexed="55"/>
      </left>
      <right/>
      <top style="thin">
        <color indexed="64"/>
      </top>
      <bottom/>
      <diagonal/>
    </border>
    <border>
      <left style="thin">
        <color indexed="55"/>
      </left>
      <right style="thin">
        <color indexed="55"/>
      </right>
      <top style="thin">
        <color indexed="64"/>
      </top>
      <bottom/>
      <diagonal/>
    </border>
    <border>
      <left style="thin">
        <color indexed="55"/>
      </left>
      <right/>
      <top style="thin">
        <color indexed="55"/>
      </top>
      <bottom style="thin">
        <color indexed="55"/>
      </bottom>
      <diagonal/>
    </border>
    <border>
      <left style="thin">
        <color indexed="64"/>
      </left>
      <right style="thin">
        <color indexed="55"/>
      </right>
      <top style="thin">
        <color indexed="64"/>
      </top>
      <bottom/>
      <diagonal/>
    </border>
    <border>
      <left style="thin">
        <color indexed="55"/>
      </left>
      <right style="thin">
        <color indexed="64"/>
      </right>
      <top style="thin">
        <color indexed="64"/>
      </top>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top style="thin">
        <color indexed="55"/>
      </top>
      <bottom style="thin">
        <color indexed="64"/>
      </bottom>
      <diagonal/>
    </border>
    <border>
      <left style="thin">
        <color indexed="47"/>
      </left>
      <right style="thin">
        <color indexed="47"/>
      </right>
      <top style="thin">
        <color indexed="47"/>
      </top>
      <bottom style="thin">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style="thin">
        <color indexed="64"/>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55"/>
      </top>
      <bottom style="thin">
        <color indexed="64"/>
      </bottom>
      <diagonal/>
    </border>
    <border>
      <left/>
      <right/>
      <top style="thin">
        <color indexed="55"/>
      </top>
      <bottom style="thin">
        <color indexed="64"/>
      </bottom>
      <diagonal/>
    </border>
    <border>
      <left/>
      <right style="thin">
        <color indexed="55"/>
      </right>
      <top style="thin">
        <color indexed="55"/>
      </top>
      <bottom style="thin">
        <color indexed="64"/>
      </bottom>
      <diagonal/>
    </border>
    <border>
      <left/>
      <right style="thin">
        <color indexed="64"/>
      </right>
      <top style="thin">
        <color indexed="55"/>
      </top>
      <bottom style="thin">
        <color indexed="64"/>
      </bottom>
      <diagonal/>
    </border>
    <border>
      <left/>
      <right style="thin">
        <color indexed="48"/>
      </right>
      <top style="thin">
        <color indexed="48"/>
      </top>
      <bottom style="thin">
        <color indexed="48"/>
      </bottom>
      <diagonal/>
    </border>
    <border>
      <left/>
      <right/>
      <top style="thin">
        <color indexed="64"/>
      </top>
      <bottom style="thin">
        <color indexed="47"/>
      </bottom>
      <diagonal/>
    </border>
    <border>
      <left/>
      <right style="thin">
        <color indexed="55"/>
      </right>
      <top/>
      <bottom/>
      <diagonal/>
    </border>
    <border>
      <left/>
      <right style="thin">
        <color indexed="64"/>
      </right>
      <top style="thin">
        <color indexed="64"/>
      </top>
      <bottom style="thin">
        <color indexed="55"/>
      </bottom>
      <diagonal/>
    </border>
    <border>
      <left/>
      <right/>
      <top/>
      <bottom style="thin">
        <color indexed="48"/>
      </bottom>
      <diagonal/>
    </border>
    <border>
      <left/>
      <right style="thin">
        <color theme="1"/>
      </right>
      <top/>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right style="thin">
        <color rgb="FFFFC000"/>
      </right>
      <top style="thin">
        <color indexed="47"/>
      </top>
      <bottom style="thin">
        <color indexed="47"/>
      </bottom>
      <diagonal/>
    </border>
    <border>
      <left style="thin">
        <color rgb="FFFFCC66"/>
      </left>
      <right/>
      <top style="thin">
        <color rgb="FFFFCC66"/>
      </top>
      <bottom style="thin">
        <color rgb="FFFFCC66"/>
      </bottom>
      <diagonal/>
    </border>
    <border>
      <left/>
      <right/>
      <top style="thin">
        <color rgb="FFFFCC66"/>
      </top>
      <bottom style="thin">
        <color rgb="FFFFCC66"/>
      </bottom>
      <diagonal/>
    </border>
    <border>
      <left/>
      <right style="thin">
        <color rgb="FFFFCC66"/>
      </right>
      <top style="thin">
        <color rgb="FFFFCC66"/>
      </top>
      <bottom style="thin">
        <color rgb="FFFFCC66"/>
      </bottom>
      <diagonal/>
    </border>
    <border>
      <left style="thin">
        <color indexed="64"/>
      </left>
      <right style="thin">
        <color theme="0" tint="-0.34998626667073579"/>
      </right>
      <top style="thin">
        <color indexed="55"/>
      </top>
      <bottom style="thin">
        <color indexed="55"/>
      </bottom>
      <diagonal/>
    </border>
    <border>
      <left style="thin">
        <color theme="0" tint="-0.34998626667073579"/>
      </left>
      <right style="thin">
        <color theme="0" tint="-0.34998626667073579"/>
      </right>
      <top style="thin">
        <color indexed="55"/>
      </top>
      <bottom style="thin">
        <color indexed="55"/>
      </bottom>
      <diagonal/>
    </border>
    <border>
      <left style="thin">
        <color theme="0" tint="-0.34998626667073579"/>
      </left>
      <right style="thin">
        <color indexed="55"/>
      </right>
      <top style="thin">
        <color indexed="55"/>
      </top>
      <bottom style="thin">
        <color indexed="55"/>
      </bottom>
      <diagonal/>
    </border>
    <border>
      <left style="thin">
        <color theme="0" tint="-0.34998626667073579"/>
      </left>
      <right/>
      <top style="thin">
        <color indexed="55"/>
      </top>
      <bottom style="thin">
        <color indexed="55"/>
      </bottom>
      <diagonal/>
    </border>
    <border>
      <left/>
      <right style="thin">
        <color theme="0" tint="-0.34998626667073579"/>
      </right>
      <top style="thin">
        <color indexed="55"/>
      </top>
      <bottom style="thin">
        <color indexed="55"/>
      </bottom>
      <diagonal/>
    </border>
  </borders>
  <cellStyleXfs count="4">
    <xf numFmtId="0" fontId="0" fillId="0" borderId="0"/>
    <xf numFmtId="0" fontId="42" fillId="0" borderId="0" applyNumberFormat="0" applyFill="0" applyBorder="0" applyAlignment="0" applyProtection="0">
      <alignment vertical="top"/>
      <protection locked="0"/>
    </xf>
    <xf numFmtId="0" fontId="3" fillId="0" borderId="0"/>
    <xf numFmtId="0" fontId="3" fillId="0" borderId="0"/>
  </cellStyleXfs>
  <cellXfs count="569">
    <xf numFmtId="0" fontId="0" fillId="0" borderId="0" xfId="0"/>
    <xf numFmtId="0" fontId="3" fillId="0" borderId="0" xfId="0" applyFont="1"/>
    <xf numFmtId="0" fontId="0" fillId="2" borderId="0" xfId="0" applyFill="1" applyAlignment="1">
      <alignment vertical="center"/>
    </xf>
    <xf numFmtId="0" fontId="3" fillId="2" borderId="0" xfId="0" applyFont="1" applyFill="1" applyAlignment="1">
      <alignment vertical="center"/>
    </xf>
    <xf numFmtId="0" fontId="0" fillId="0" borderId="0" xfId="0" applyAlignment="1">
      <alignment vertical="center"/>
    </xf>
    <xf numFmtId="0" fontId="4" fillId="2" borderId="0" xfId="0" applyFont="1" applyFill="1" applyBorder="1" applyAlignment="1">
      <alignment vertical="center"/>
    </xf>
    <xf numFmtId="0" fontId="0" fillId="2" borderId="0" xfId="0"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vertical="center"/>
    </xf>
    <xf numFmtId="0" fontId="2" fillId="2" borderId="0" xfId="0" applyFont="1" applyFill="1" applyBorder="1" applyAlignment="1">
      <alignment vertical="center"/>
    </xf>
    <xf numFmtId="0" fontId="0" fillId="0" borderId="0" xfId="0"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0" fillId="0" borderId="0" xfId="0" applyBorder="1" applyAlignment="1">
      <alignment horizontal="center"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Border="1" applyAlignment="1">
      <alignment horizontal="center" vertical="center"/>
    </xf>
    <xf numFmtId="0" fontId="8" fillId="2" borderId="1" xfId="0" applyFont="1" applyFill="1" applyBorder="1" applyAlignment="1">
      <alignment vertical="center"/>
    </xf>
    <xf numFmtId="0" fontId="4" fillId="2" borderId="2"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5" fillId="2" borderId="5" xfId="0" applyFont="1" applyFill="1" applyBorder="1" applyAlignment="1">
      <alignment vertical="center"/>
    </xf>
    <xf numFmtId="0" fontId="0" fillId="2" borderId="5" xfId="0" applyFill="1" applyBorder="1" applyAlignment="1">
      <alignment vertical="center"/>
    </xf>
    <xf numFmtId="0" fontId="3" fillId="2" borderId="5" xfId="0"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2" fillId="2" borderId="2" xfId="0" applyFont="1" applyFill="1" applyBorder="1" applyAlignment="1">
      <alignment vertical="center"/>
    </xf>
    <xf numFmtId="0" fontId="4" fillId="2" borderId="1" xfId="0" applyFont="1" applyFill="1" applyBorder="1" applyAlignment="1">
      <alignment vertical="center"/>
    </xf>
    <xf numFmtId="0" fontId="2" fillId="2" borderId="5" xfId="0" applyFont="1" applyFill="1" applyBorder="1" applyAlignment="1">
      <alignment vertical="center"/>
    </xf>
    <xf numFmtId="0" fontId="0" fillId="2" borderId="7" xfId="0" applyFill="1" applyBorder="1" applyAlignment="1">
      <alignment horizontal="center" vertical="center"/>
    </xf>
    <xf numFmtId="0" fontId="3" fillId="2" borderId="6" xfId="0" applyFont="1" applyFill="1" applyBorder="1" applyAlignment="1">
      <alignment vertical="center"/>
    </xf>
    <xf numFmtId="0" fontId="1" fillId="2" borderId="5" xfId="0" applyFont="1" applyFill="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0" borderId="7" xfId="0" applyFont="1" applyFill="1" applyBorder="1" applyAlignment="1">
      <alignment vertical="center"/>
    </xf>
    <xf numFmtId="0" fontId="0" fillId="2" borderId="1" xfId="0" applyFill="1" applyBorder="1" applyAlignment="1">
      <alignment vertical="center"/>
    </xf>
    <xf numFmtId="2" fontId="0" fillId="2" borderId="0" xfId="0" applyNumberFormat="1" applyFill="1" applyBorder="1" applyAlignment="1">
      <alignment vertical="center"/>
    </xf>
    <xf numFmtId="4" fontId="0" fillId="3" borderId="9" xfId="0" applyNumberFormat="1" applyFill="1" applyBorder="1" applyAlignment="1">
      <alignment vertical="center"/>
    </xf>
    <xf numFmtId="4" fontId="2" fillId="4" borderId="10" xfId="0" applyNumberFormat="1" applyFont="1" applyFill="1" applyBorder="1" applyAlignment="1">
      <alignment vertical="center"/>
    </xf>
    <xf numFmtId="4" fontId="0" fillId="3" borderId="11" xfId="0" applyNumberFormat="1" applyFill="1" applyBorder="1" applyAlignment="1">
      <alignment vertical="center"/>
    </xf>
    <xf numFmtId="4" fontId="0" fillId="5" borderId="10" xfId="0" applyNumberFormat="1" applyFill="1" applyBorder="1" applyAlignment="1">
      <alignment vertical="center"/>
    </xf>
    <xf numFmtId="0" fontId="3" fillId="2" borderId="0" xfId="0" applyFont="1" applyFill="1" applyBorder="1" applyAlignment="1">
      <alignment horizontal="left" vertical="center"/>
    </xf>
    <xf numFmtId="0" fontId="3" fillId="2" borderId="12" xfId="0" applyFont="1" applyFill="1" applyBorder="1" applyAlignment="1">
      <alignment horizontal="left" vertical="center"/>
    </xf>
    <xf numFmtId="0" fontId="0" fillId="2" borderId="13" xfId="0" applyFill="1" applyBorder="1" applyAlignment="1" applyProtection="1">
      <alignment horizontal="center" vertical="center"/>
      <protection locked="0"/>
    </xf>
    <xf numFmtId="2" fontId="0" fillId="2" borderId="13" xfId="0" applyNumberFormat="1" applyFill="1" applyBorder="1" applyAlignment="1" applyProtection="1">
      <alignment horizontal="center" vertical="center"/>
      <protection locked="0"/>
    </xf>
    <xf numFmtId="0" fontId="0" fillId="2" borderId="14" xfId="0" applyFill="1" applyBorder="1" applyAlignment="1" applyProtection="1">
      <alignment horizontal="left" vertical="center"/>
      <protection locked="0"/>
    </xf>
    <xf numFmtId="4" fontId="0" fillId="2" borderId="13" xfId="0" applyNumberFormat="1" applyFill="1" applyBorder="1" applyAlignment="1" applyProtection="1">
      <alignment vertical="center"/>
      <protection locked="0"/>
    </xf>
    <xf numFmtId="4" fontId="0" fillId="2" borderId="15" xfId="0" applyNumberFormat="1" applyFill="1" applyBorder="1" applyAlignment="1" applyProtection="1">
      <alignment vertical="center"/>
      <protection locked="0"/>
    </xf>
    <xf numFmtId="0" fontId="9" fillId="2" borderId="0" xfId="0" applyFont="1" applyFill="1" applyBorder="1" applyAlignment="1">
      <alignment vertical="center"/>
    </xf>
    <xf numFmtId="0" fontId="3" fillId="2" borderId="4" xfId="0" applyFont="1" applyFill="1" applyBorder="1" applyAlignment="1">
      <alignment vertical="center"/>
    </xf>
    <xf numFmtId="0" fontId="3" fillId="2" borderId="2" xfId="0" applyFont="1" applyFill="1" applyBorder="1" applyAlignment="1">
      <alignment horizontal="center" vertical="center"/>
    </xf>
    <xf numFmtId="0" fontId="0" fillId="2" borderId="2" xfId="0" applyFill="1" applyBorder="1" applyAlignment="1">
      <alignment horizontal="center" vertical="center"/>
    </xf>
    <xf numFmtId="0" fontId="9" fillId="2" borderId="5" xfId="0" applyFont="1" applyFill="1" applyBorder="1" applyAlignment="1">
      <alignment vertical="center"/>
    </xf>
    <xf numFmtId="0" fontId="2" fillId="2" borderId="1" xfId="0" applyFont="1" applyFill="1" applyBorder="1" applyAlignment="1">
      <alignment vertical="center"/>
    </xf>
    <xf numFmtId="0" fontId="12" fillId="2" borderId="0" xfId="0" applyFont="1" applyFill="1" applyBorder="1" applyAlignment="1">
      <alignment horizontal="left" vertical="center"/>
    </xf>
    <xf numFmtId="0" fontId="2" fillId="2" borderId="0" xfId="0" applyFont="1" applyFill="1" applyBorder="1" applyAlignment="1">
      <alignment horizontal="left" vertical="center"/>
    </xf>
    <xf numFmtId="0" fontId="12" fillId="2" borderId="16" xfId="0" applyFont="1" applyFill="1" applyBorder="1" applyAlignment="1">
      <alignment horizontal="left" vertical="center"/>
    </xf>
    <xf numFmtId="0" fontId="14" fillId="2" borderId="0" xfId="0" applyFont="1" applyFill="1" applyBorder="1" applyAlignment="1">
      <alignment vertical="center"/>
    </xf>
    <xf numFmtId="0" fontId="3" fillId="2" borderId="0" xfId="0" applyFont="1" applyFill="1" applyBorder="1" applyAlignment="1">
      <alignment vertical="center" wrapText="1"/>
    </xf>
    <xf numFmtId="0" fontId="2" fillId="2" borderId="7" xfId="0" applyFont="1" applyFill="1" applyBorder="1" applyAlignment="1">
      <alignment vertical="center"/>
    </xf>
    <xf numFmtId="0" fontId="3" fillId="2" borderId="13" xfId="0" applyFont="1" applyFill="1" applyBorder="1" applyAlignment="1" applyProtection="1">
      <alignment horizontal="center" vertical="center"/>
      <protection locked="0"/>
    </xf>
    <xf numFmtId="164" fontId="0" fillId="3" borderId="9" xfId="0" applyNumberFormat="1" applyFill="1" applyBorder="1" applyAlignment="1">
      <alignment horizontal="center" vertical="center"/>
    </xf>
    <xf numFmtId="4" fontId="2" fillId="2" borderId="13" xfId="0" applyNumberFormat="1" applyFont="1" applyFill="1" applyBorder="1" applyAlignment="1" applyProtection="1">
      <alignment vertical="center"/>
      <protection locked="0"/>
    </xf>
    <xf numFmtId="1" fontId="0" fillId="3" borderId="9" xfId="0" applyNumberFormat="1" applyFill="1" applyBorder="1" applyAlignment="1">
      <alignment horizontal="center" vertical="center"/>
    </xf>
    <xf numFmtId="0" fontId="3" fillId="2" borderId="2" xfId="0" applyFont="1" applyFill="1" applyBorder="1" applyAlignment="1">
      <alignment vertical="center"/>
    </xf>
    <xf numFmtId="0" fontId="0" fillId="3" borderId="9" xfId="0" applyNumberFormat="1" applyFill="1" applyBorder="1" applyAlignment="1">
      <alignment horizontal="center" vertical="center"/>
    </xf>
    <xf numFmtId="0" fontId="3" fillId="2" borderId="14" xfId="0" applyFont="1" applyFill="1" applyBorder="1" applyAlignment="1" applyProtection="1">
      <alignment horizontal="left" vertical="center"/>
      <protection locked="0"/>
    </xf>
    <xf numFmtId="164" fontId="3" fillId="3" borderId="9"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applyAlignment="1">
      <alignment vertical="center" wrapText="1"/>
    </xf>
    <xf numFmtId="4" fontId="3" fillId="3" borderId="17" xfId="0" applyNumberFormat="1" applyFont="1" applyFill="1" applyBorder="1" applyAlignment="1">
      <alignment horizontal="left" vertical="center"/>
    </xf>
    <xf numFmtId="4" fontId="3" fillId="3" borderId="18" xfId="0" applyNumberFormat="1" applyFont="1" applyFill="1" applyBorder="1" applyAlignment="1">
      <alignment horizontal="left" vertical="center"/>
    </xf>
    <xf numFmtId="4" fontId="3" fillId="3" borderId="19" xfId="0" applyNumberFormat="1" applyFont="1" applyFill="1" applyBorder="1" applyAlignment="1">
      <alignment horizontal="left" vertical="center"/>
    </xf>
    <xf numFmtId="0" fontId="17" fillId="2" borderId="0" xfId="0" applyFont="1" applyFill="1" applyAlignment="1">
      <alignment horizontal="right" vertical="center"/>
    </xf>
    <xf numFmtId="0" fontId="16" fillId="2" borderId="0" xfId="0" applyFont="1" applyFill="1" applyAlignment="1">
      <alignment vertical="center"/>
    </xf>
    <xf numFmtId="0" fontId="3" fillId="2" borderId="0" xfId="0" applyFont="1" applyFill="1" applyBorder="1" applyAlignment="1">
      <alignment vertical="top" wrapText="1"/>
    </xf>
    <xf numFmtId="0" fontId="13" fillId="2" borderId="2" xfId="0" applyFont="1" applyFill="1" applyBorder="1" applyAlignment="1">
      <alignment vertical="center"/>
    </xf>
    <xf numFmtId="1" fontId="0" fillId="3" borderId="9" xfId="0" applyNumberFormat="1" applyFill="1" applyBorder="1" applyAlignment="1">
      <alignment horizontal="right" vertical="center"/>
    </xf>
    <xf numFmtId="0" fontId="2" fillId="2" borderId="0" xfId="0" applyFont="1" applyFill="1" applyBorder="1" applyAlignment="1">
      <alignment horizontal="center" vertical="center"/>
    </xf>
    <xf numFmtId="0" fontId="0" fillId="2" borderId="0" xfId="0" applyFill="1" applyAlignment="1"/>
    <xf numFmtId="0" fontId="2" fillId="2" borderId="1" xfId="0" applyFont="1" applyFill="1" applyBorder="1" applyAlignment="1"/>
    <xf numFmtId="0" fontId="0" fillId="2" borderId="3" xfId="0" applyFill="1" applyBorder="1" applyAlignment="1"/>
    <xf numFmtId="0" fontId="4" fillId="2" borderId="2" xfId="0" applyFont="1" applyFill="1" applyBorder="1" applyAlignment="1"/>
    <xf numFmtId="0" fontId="3" fillId="0" borderId="2" xfId="0" applyFont="1" applyBorder="1" applyAlignment="1"/>
    <xf numFmtId="0" fontId="3" fillId="2" borderId="2" xfId="0" applyFont="1" applyFill="1" applyBorder="1" applyAlignment="1"/>
    <xf numFmtId="0" fontId="0" fillId="2" borderId="2" xfId="0" applyFill="1" applyBorder="1" applyAlignment="1"/>
    <xf numFmtId="0" fontId="3" fillId="2" borderId="0" xfId="0" applyFont="1" applyFill="1" applyBorder="1" applyAlignment="1">
      <alignment vertical="top"/>
    </xf>
    <xf numFmtId="0" fontId="18" fillId="2" borderId="0" xfId="0" applyFont="1" applyFill="1" applyAlignment="1">
      <alignment horizontal="right" vertical="center" indent="3"/>
    </xf>
    <xf numFmtId="0" fontId="18" fillId="2" borderId="0" xfId="0" applyFont="1" applyFill="1" applyAlignment="1">
      <alignment horizontal="left" vertical="center"/>
    </xf>
    <xf numFmtId="0" fontId="6" fillId="2" borderId="0" xfId="0" applyFont="1" applyFill="1" applyAlignment="1">
      <alignment horizontal="left" vertical="center" indent="2"/>
    </xf>
    <xf numFmtId="0" fontId="16" fillId="2" borderId="0" xfId="0" applyFont="1" applyFill="1" applyAlignment="1">
      <alignment horizontal="left" vertical="center" indent="2"/>
    </xf>
    <xf numFmtId="165" fontId="0" fillId="3" borderId="9" xfId="0" applyNumberFormat="1" applyFill="1" applyBorder="1" applyAlignment="1">
      <alignment horizontal="center" vertical="center"/>
    </xf>
    <xf numFmtId="0" fontId="8" fillId="2" borderId="0" xfId="0" applyFont="1" applyFill="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4" fontId="2" fillId="3" borderId="9" xfId="0" applyNumberFormat="1" applyFont="1" applyFill="1" applyBorder="1" applyAlignment="1">
      <alignment horizontal="center" vertical="center"/>
    </xf>
    <xf numFmtId="0" fontId="12" fillId="3" borderId="19" xfId="0" applyFont="1" applyFill="1" applyBorder="1" applyAlignment="1">
      <alignment horizontal="left" vertical="center"/>
    </xf>
    <xf numFmtId="1" fontId="0" fillId="3" borderId="17" xfId="0" applyNumberFormat="1" applyFill="1" applyBorder="1" applyAlignment="1">
      <alignment horizontal="left" vertical="center"/>
    </xf>
    <xf numFmtId="0" fontId="12" fillId="3" borderId="17" xfId="0" applyFont="1" applyFill="1" applyBorder="1" applyAlignment="1">
      <alignment horizontal="left" vertical="center"/>
    </xf>
    <xf numFmtId="0" fontId="12" fillId="3" borderId="18" xfId="0" applyFont="1" applyFill="1" applyBorder="1" applyAlignment="1">
      <alignment horizontal="left" vertical="center"/>
    </xf>
    <xf numFmtId="0" fontId="2" fillId="3" borderId="18" xfId="0" applyFont="1" applyFill="1" applyBorder="1" applyAlignment="1">
      <alignment vertical="center"/>
    </xf>
    <xf numFmtId="0" fontId="3" fillId="0" borderId="13" xfId="0" applyFont="1" applyBorder="1" applyAlignment="1" applyProtection="1">
      <alignment horizontal="center" vertical="center"/>
      <protection locked="0"/>
    </xf>
    <xf numFmtId="0" fontId="2" fillId="2" borderId="22" xfId="0" applyFont="1" applyFill="1" applyBorder="1" applyAlignment="1">
      <alignment vertical="center"/>
    </xf>
    <xf numFmtId="0" fontId="3" fillId="0" borderId="13" xfId="0" applyNumberFormat="1" applyFont="1" applyBorder="1" applyAlignment="1" applyProtection="1">
      <alignment horizontal="right" vertical="center"/>
      <protection locked="0"/>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alignment horizontal="left" vertical="center"/>
    </xf>
    <xf numFmtId="4" fontId="0" fillId="2" borderId="0" xfId="0" applyNumberFormat="1" applyFill="1" applyBorder="1" applyAlignment="1" applyProtection="1">
      <alignment vertical="center"/>
    </xf>
    <xf numFmtId="0" fontId="2" fillId="2" borderId="0" xfId="0" applyFont="1" applyFill="1" applyBorder="1" applyAlignment="1" applyProtection="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3" fillId="0" borderId="0" xfId="0" applyFont="1" applyAlignment="1">
      <alignment horizontal="center" textRotation="90" wrapText="1"/>
    </xf>
    <xf numFmtId="0" fontId="0" fillId="0" borderId="0" xfId="0" applyAlignment="1">
      <alignment horizontal="center" textRotation="90" wrapText="1"/>
    </xf>
    <xf numFmtId="0" fontId="0" fillId="6" borderId="0" xfId="0" applyFill="1"/>
    <xf numFmtId="0" fontId="0" fillId="7" borderId="0" xfId="0" applyFill="1"/>
    <xf numFmtId="0" fontId="0" fillId="8" borderId="0" xfId="0" applyFill="1"/>
    <xf numFmtId="0" fontId="0" fillId="7" borderId="0" xfId="0" applyFill="1" applyAlignment="1">
      <alignment horizontal="center"/>
    </xf>
    <xf numFmtId="0" fontId="3" fillId="0" borderId="0" xfId="0" applyFont="1" applyBorder="1" applyAlignment="1">
      <alignment vertical="center"/>
    </xf>
    <xf numFmtId="0" fontId="6" fillId="2" borderId="0" xfId="0" applyFont="1" applyFill="1" applyBorder="1" applyAlignment="1">
      <alignment vertical="center"/>
    </xf>
    <xf numFmtId="0" fontId="6" fillId="2" borderId="0" xfId="0" applyFont="1" applyFill="1" applyBorder="1" applyAlignment="1">
      <alignment vertical="top"/>
    </xf>
    <xf numFmtId="168" fontId="23" fillId="2" borderId="13" xfId="0"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1" fontId="23" fillId="3" borderId="9" xfId="0" applyNumberFormat="1" applyFont="1" applyFill="1" applyBorder="1" applyAlignment="1">
      <alignment horizontal="center" vertical="center"/>
    </xf>
    <xf numFmtId="2" fontId="0" fillId="3" borderId="9" xfId="0" applyNumberFormat="1" applyFill="1" applyBorder="1" applyAlignment="1">
      <alignment horizontal="center" vertical="center"/>
    </xf>
    <xf numFmtId="4" fontId="0" fillId="5" borderId="23" xfId="0" applyNumberFormat="1" applyFill="1" applyBorder="1" applyAlignment="1">
      <alignment horizontal="center" vertical="center"/>
    </xf>
    <xf numFmtId="0" fontId="10" fillId="2" borderId="0" xfId="0" applyFont="1" applyFill="1" applyBorder="1" applyAlignment="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1" fontId="0" fillId="7" borderId="0" xfId="0" applyNumberFormat="1" applyFill="1"/>
    <xf numFmtId="0" fontId="2" fillId="2" borderId="0" xfId="0" applyFont="1" applyFill="1" applyAlignment="1">
      <alignment vertical="center"/>
    </xf>
    <xf numFmtId="0" fontId="0" fillId="2" borderId="24" xfId="0" applyFill="1" applyBorder="1" applyAlignment="1">
      <alignment vertical="center"/>
    </xf>
    <xf numFmtId="4" fontId="25" fillId="3" borderId="9" xfId="0" applyNumberFormat="1" applyFont="1" applyFill="1" applyBorder="1" applyAlignment="1">
      <alignment vertical="center"/>
    </xf>
    <xf numFmtId="167" fontId="2" fillId="4" borderId="10" xfId="0" applyNumberFormat="1" applyFont="1" applyFill="1" applyBorder="1" applyAlignment="1">
      <alignment vertical="center"/>
    </xf>
    <xf numFmtId="0" fontId="0" fillId="10" borderId="4" xfId="0" applyFill="1" applyBorder="1" applyAlignment="1">
      <alignment vertical="center"/>
    </xf>
    <xf numFmtId="0" fontId="43" fillId="2" borderId="0" xfId="0" applyFont="1" applyFill="1" applyBorder="1" applyAlignment="1">
      <alignment horizontal="left" vertical="center"/>
    </xf>
    <xf numFmtId="0" fontId="44" fillId="2" borderId="0" xfId="0" applyFont="1" applyFill="1" applyBorder="1" applyAlignment="1">
      <alignment horizontal="left" vertical="center"/>
    </xf>
    <xf numFmtId="0" fontId="1" fillId="2" borderId="0" xfId="0" applyFont="1" applyFill="1" applyAlignment="1">
      <alignment vertical="center"/>
    </xf>
    <xf numFmtId="0" fontId="43" fillId="2" borderId="0" xfId="0" applyFont="1" applyFill="1" applyAlignment="1">
      <alignment horizontal="center" vertical="center"/>
    </xf>
    <xf numFmtId="0" fontId="1" fillId="2" borderId="0" xfId="0" applyFont="1" applyFill="1" applyAlignment="1"/>
    <xf numFmtId="0" fontId="1" fillId="2" borderId="0" xfId="0" applyFont="1" applyFill="1" applyBorder="1" applyAlignment="1">
      <alignment horizontal="center" vertical="center"/>
    </xf>
    <xf numFmtId="0" fontId="23" fillId="3" borderId="9" xfId="0" applyNumberFormat="1" applyFont="1" applyFill="1" applyBorder="1" applyAlignment="1">
      <alignment horizontal="center" vertical="center"/>
    </xf>
    <xf numFmtId="0" fontId="2" fillId="2" borderId="0" xfId="0" applyFont="1" applyFill="1" applyBorder="1" applyAlignment="1">
      <alignment vertical="top"/>
    </xf>
    <xf numFmtId="0" fontId="2" fillId="2" borderId="0" xfId="0" applyFont="1" applyFill="1" applyBorder="1" applyAlignment="1">
      <alignment horizontal="center" vertical="top"/>
    </xf>
    <xf numFmtId="0" fontId="3" fillId="11" borderId="13" xfId="0" applyFont="1" applyFill="1" applyBorder="1" applyAlignment="1" applyProtection="1">
      <alignment horizontal="center" vertical="center"/>
      <protection locked="0"/>
    </xf>
    <xf numFmtId="0" fontId="3" fillId="2" borderId="0" xfId="0" applyFont="1" applyFill="1" applyAlignment="1">
      <alignment horizontal="left" vertical="center"/>
    </xf>
    <xf numFmtId="3" fontId="0" fillId="3" borderId="9" xfId="0" applyNumberFormat="1" applyFill="1" applyBorder="1" applyAlignment="1">
      <alignment horizontal="center" vertical="center"/>
    </xf>
    <xf numFmtId="170" fontId="0" fillId="3" borderId="9" xfId="0" applyNumberFormat="1" applyFill="1" applyBorder="1" applyAlignment="1">
      <alignment horizontal="center" vertical="center"/>
    </xf>
    <xf numFmtId="171" fontId="0" fillId="3" borderId="9" xfId="0" applyNumberForma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center" vertical="top"/>
    </xf>
    <xf numFmtId="0" fontId="29" fillId="2" borderId="0" xfId="0" applyFont="1" applyFill="1" applyBorder="1" applyAlignment="1">
      <alignment horizontal="center"/>
    </xf>
    <xf numFmtId="0" fontId="29" fillId="2" borderId="0" xfId="0" applyFont="1" applyFill="1" applyAlignment="1">
      <alignment horizontal="center"/>
    </xf>
    <xf numFmtId="0" fontId="29" fillId="2" borderId="0" xfId="0" applyFont="1" applyFill="1" applyBorder="1" applyAlignment="1"/>
    <xf numFmtId="0" fontId="2" fillId="2" borderId="0" xfId="0" applyFont="1" applyFill="1" applyAlignment="1">
      <alignment horizontal="center"/>
    </xf>
    <xf numFmtId="0" fontId="29" fillId="2" borderId="0" xfId="0" applyFont="1" applyFill="1" applyBorder="1" applyAlignment="1">
      <alignment horizontal="center" vertical="top"/>
    </xf>
    <xf numFmtId="0" fontId="29" fillId="2" borderId="0" xfId="0" applyFont="1" applyFill="1" applyAlignment="1">
      <alignment horizontal="center" vertical="top"/>
    </xf>
    <xf numFmtId="0" fontId="29" fillId="2" borderId="0" xfId="0" applyFont="1" applyFill="1" applyBorder="1" applyAlignment="1">
      <alignment vertical="top"/>
    </xf>
    <xf numFmtId="0" fontId="2" fillId="2" borderId="0" xfId="0" applyFont="1" applyFill="1" applyAlignment="1">
      <alignment horizontal="center" vertical="top"/>
    </xf>
    <xf numFmtId="0" fontId="23" fillId="0" borderId="13" xfId="0" applyFont="1" applyFill="1" applyBorder="1" applyAlignment="1" applyProtection="1">
      <alignment horizontal="center" vertical="center"/>
      <protection locked="0"/>
    </xf>
    <xf numFmtId="0" fontId="24" fillId="2" borderId="0" xfId="0" applyFont="1" applyFill="1" applyAlignment="1">
      <alignment vertical="center"/>
    </xf>
    <xf numFmtId="168" fontId="23" fillId="11" borderId="13" xfId="0" applyNumberFormat="1" applyFont="1" applyFill="1" applyBorder="1" applyAlignment="1" applyProtection="1">
      <alignment horizontal="center" vertical="center"/>
      <protection locked="0"/>
    </xf>
    <xf numFmtId="0" fontId="23" fillId="11" borderId="13" xfId="0" applyFont="1" applyFill="1" applyBorder="1" applyAlignment="1" applyProtection="1">
      <alignment horizontal="center" vertical="center"/>
      <protection locked="0"/>
    </xf>
    <xf numFmtId="172" fontId="0" fillId="3" borderId="9" xfId="0" applyNumberFormat="1" applyFill="1" applyBorder="1" applyAlignment="1">
      <alignment horizontal="center" vertical="center"/>
    </xf>
    <xf numFmtId="0" fontId="43" fillId="2" borderId="0" xfId="0" applyFont="1" applyFill="1" applyAlignment="1">
      <alignment vertical="center"/>
    </xf>
    <xf numFmtId="0" fontId="0" fillId="10" borderId="0" xfId="0" applyFill="1" applyBorder="1" applyAlignment="1">
      <alignment vertical="center"/>
    </xf>
    <xf numFmtId="0" fontId="3" fillId="11" borderId="14" xfId="0" applyFont="1" applyFill="1" applyBorder="1" applyAlignment="1" applyProtection="1">
      <alignment horizontal="left" vertical="center"/>
      <protection locked="0"/>
    </xf>
    <xf numFmtId="0" fontId="30" fillId="2" borderId="2" xfId="0" applyFont="1" applyFill="1" applyBorder="1" applyAlignment="1">
      <alignment horizontal="center"/>
    </xf>
    <xf numFmtId="0" fontId="4" fillId="10" borderId="2" xfId="0" applyFont="1" applyFill="1" applyBorder="1" applyAlignment="1">
      <alignment vertical="center"/>
    </xf>
    <xf numFmtId="0" fontId="45" fillId="2" borderId="0" xfId="0" applyFont="1" applyFill="1" applyBorder="1" applyAlignment="1">
      <alignment vertical="center"/>
    </xf>
    <xf numFmtId="0" fontId="13" fillId="10" borderId="0" xfId="0" applyFont="1" applyFill="1" applyBorder="1" applyAlignment="1">
      <alignment vertical="center"/>
    </xf>
    <xf numFmtId="0" fontId="4" fillId="10" borderId="0" xfId="0" applyFont="1" applyFill="1" applyBorder="1" applyAlignment="1">
      <alignment vertical="center" shrinkToFit="1"/>
    </xf>
    <xf numFmtId="0" fontId="3" fillId="10" borderId="0" xfId="0" applyFont="1" applyFill="1" applyBorder="1" applyAlignment="1">
      <alignment vertical="center"/>
    </xf>
    <xf numFmtId="0" fontId="2" fillId="10" borderId="0" xfId="0" applyFont="1" applyFill="1" applyBorder="1" applyAlignment="1">
      <alignment vertical="center"/>
    </xf>
    <xf numFmtId="0" fontId="3" fillId="2" borderId="5" xfId="0" applyFont="1" applyFill="1" applyBorder="1" applyAlignment="1"/>
    <xf numFmtId="0" fontId="2" fillId="2" borderId="0" xfId="0" applyFont="1" applyFill="1" applyBorder="1" applyAlignment="1">
      <alignment horizontal="left"/>
    </xf>
    <xf numFmtId="0" fontId="0" fillId="2" borderId="4" xfId="0" applyFill="1" applyBorder="1" applyAlignment="1"/>
    <xf numFmtId="173" fontId="0" fillId="3" borderId="9" xfId="0" applyNumberFormat="1" applyFill="1" applyBorder="1" applyAlignment="1">
      <alignment horizontal="center" vertical="center"/>
    </xf>
    <xf numFmtId="174" fontId="0" fillId="3" borderId="9" xfId="0" applyNumberFormat="1" applyFill="1" applyBorder="1" applyAlignment="1">
      <alignment horizontal="center" vertical="center"/>
    </xf>
    <xf numFmtId="0" fontId="0" fillId="2" borderId="0" xfId="0" applyFill="1" applyBorder="1" applyAlignment="1"/>
    <xf numFmtId="0" fontId="22" fillId="2" borderId="0" xfId="0" applyFont="1" applyFill="1" applyBorder="1" applyAlignment="1">
      <alignment vertical="center"/>
    </xf>
    <xf numFmtId="174" fontId="0" fillId="12" borderId="10" xfId="0" applyNumberFormat="1" applyFill="1" applyBorder="1" applyAlignment="1">
      <alignment horizontal="center" vertical="center"/>
    </xf>
    <xf numFmtId="176" fontId="0" fillId="3" borderId="9" xfId="0" applyNumberFormat="1" applyFill="1" applyBorder="1" applyAlignment="1">
      <alignment horizontal="center" vertical="center"/>
    </xf>
    <xf numFmtId="0" fontId="0" fillId="3" borderId="9" xfId="0" applyNumberFormat="1" applyFill="1" applyBorder="1" applyAlignment="1" applyProtection="1">
      <alignment horizontal="center" vertical="center"/>
    </xf>
    <xf numFmtId="174" fontId="0" fillId="3" borderId="9" xfId="0" applyNumberFormat="1" applyFill="1" applyBorder="1" applyAlignment="1" applyProtection="1">
      <alignment horizontal="center" vertical="center"/>
    </xf>
    <xf numFmtId="1" fontId="0" fillId="3" borderId="9" xfId="0" applyNumberFormat="1" applyFill="1" applyBorder="1" applyAlignment="1" applyProtection="1">
      <alignment horizontal="right" vertical="center"/>
    </xf>
    <xf numFmtId="1" fontId="0" fillId="3" borderId="9" xfId="0" applyNumberFormat="1" applyFill="1" applyBorder="1" applyAlignment="1" applyProtection="1">
      <alignment horizontal="center" vertical="center"/>
    </xf>
    <xf numFmtId="0" fontId="2" fillId="2" borderId="0" xfId="0" applyFont="1" applyFill="1" applyBorder="1" applyAlignment="1">
      <alignment horizontal="center"/>
    </xf>
    <xf numFmtId="0" fontId="46" fillId="2" borderId="0" xfId="0" applyFont="1" applyFill="1" applyBorder="1" applyAlignment="1">
      <alignment vertical="center"/>
    </xf>
    <xf numFmtId="0" fontId="47" fillId="10" borderId="0" xfId="0" applyFont="1" applyFill="1" applyBorder="1" applyAlignment="1">
      <alignment vertical="top"/>
    </xf>
    <xf numFmtId="0" fontId="47" fillId="10" borderId="0" xfId="0" applyFont="1" applyFill="1" applyBorder="1" applyAlignment="1">
      <alignment vertical="center"/>
    </xf>
    <xf numFmtId="0" fontId="0" fillId="0" borderId="0" xfId="0" applyBorder="1" applyAlignment="1" applyProtection="1">
      <alignment vertical="center"/>
    </xf>
    <xf numFmtId="0" fontId="29" fillId="2" borderId="0" xfId="0" applyFont="1" applyFill="1" applyBorder="1" applyAlignment="1">
      <alignment horizontal="center" vertical="center"/>
    </xf>
    <xf numFmtId="0" fontId="37" fillId="2" borderId="0" xfId="0" applyFont="1" applyFill="1" applyBorder="1" applyAlignment="1">
      <alignment vertical="center"/>
    </xf>
    <xf numFmtId="0" fontId="29" fillId="2" borderId="0" xfId="0" applyFont="1" applyFill="1" applyBorder="1" applyAlignment="1">
      <alignment vertical="center"/>
    </xf>
    <xf numFmtId="0" fontId="0" fillId="7" borderId="0" xfId="0" applyFill="1" applyAlignment="1"/>
    <xf numFmtId="9" fontId="0" fillId="3" borderId="9" xfId="0" applyNumberFormat="1" applyFill="1" applyBorder="1" applyAlignment="1">
      <alignment horizontal="center" vertical="center"/>
    </xf>
    <xf numFmtId="0" fontId="0" fillId="13" borderId="9" xfId="0" applyNumberFormat="1" applyFill="1" applyBorder="1" applyAlignment="1">
      <alignment horizontal="center" vertical="center"/>
    </xf>
    <xf numFmtId="165" fontId="0" fillId="13" borderId="9" xfId="0" applyNumberFormat="1" applyFill="1" applyBorder="1" applyAlignment="1">
      <alignment horizontal="center" vertical="center"/>
    </xf>
    <xf numFmtId="0" fontId="0" fillId="14" borderId="0" xfId="0" applyFill="1" applyAlignment="1">
      <alignment horizontal="center"/>
    </xf>
    <xf numFmtId="0" fontId="0" fillId="15" borderId="0" xfId="0" applyFill="1"/>
    <xf numFmtId="178" fontId="0" fillId="3" borderId="9" xfId="0" applyNumberFormat="1" applyFill="1" applyBorder="1" applyAlignment="1">
      <alignment horizontal="center" vertical="center"/>
    </xf>
    <xf numFmtId="0" fontId="23" fillId="2" borderId="25" xfId="0" applyFont="1" applyFill="1" applyBorder="1" applyAlignment="1" applyProtection="1">
      <alignment horizontal="center" vertical="center"/>
      <protection locked="0"/>
    </xf>
    <xf numFmtId="4" fontId="0" fillId="0" borderId="0" xfId="0" applyNumberFormat="1" applyFill="1" applyBorder="1" applyAlignment="1">
      <alignment horizontal="center" vertical="center"/>
    </xf>
    <xf numFmtId="175" fontId="0" fillId="12" borderId="10" xfId="0" applyNumberFormat="1" applyFill="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0" borderId="26" xfId="0" applyBorder="1" applyAlignment="1">
      <alignment horizontal="center" vertical="center"/>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3" fillId="2" borderId="29" xfId="0" applyFont="1" applyFill="1" applyBorder="1" applyAlignment="1" applyProtection="1">
      <alignment horizontal="left" vertical="center" wrapText="1"/>
      <protection locked="0"/>
    </xf>
    <xf numFmtId="0" fontId="48" fillId="2" borderId="5" xfId="0" applyFont="1" applyFill="1" applyBorder="1" applyAlignment="1">
      <alignment horizontal="right" vertical="center"/>
    </xf>
    <xf numFmtId="0" fontId="12" fillId="10" borderId="16" xfId="0" applyFont="1" applyFill="1" applyBorder="1" applyAlignment="1">
      <alignment horizontal="left" vertical="center"/>
    </xf>
    <xf numFmtId="0" fontId="0" fillId="16" borderId="0" xfId="0" applyFill="1"/>
    <xf numFmtId="0" fontId="0" fillId="16" borderId="0" xfId="0" applyFill="1" applyAlignment="1">
      <alignment horizontal="center"/>
    </xf>
    <xf numFmtId="0" fontId="3" fillId="16" borderId="0" xfId="0" applyFont="1" applyFill="1"/>
    <xf numFmtId="0" fontId="3" fillId="17" borderId="0" xfId="0" applyFont="1" applyFill="1"/>
    <xf numFmtId="0" fontId="0" fillId="17" borderId="0" xfId="0" applyFill="1"/>
    <xf numFmtId="0" fontId="0" fillId="0" borderId="0" xfId="0" applyFill="1"/>
    <xf numFmtId="0" fontId="3" fillId="0" borderId="0" xfId="0" applyFont="1" applyFill="1"/>
    <xf numFmtId="172" fontId="0" fillId="3" borderId="9" xfId="0" applyNumberFormat="1" applyFill="1" applyBorder="1" applyAlignment="1">
      <alignment horizontal="left" vertical="center" indent="1"/>
    </xf>
    <xf numFmtId="0" fontId="3" fillId="2" borderId="0" xfId="0" applyFont="1" applyFill="1" applyBorder="1" applyAlignment="1">
      <alignment horizontal="left" vertical="center" indent="1"/>
    </xf>
    <xf numFmtId="3" fontId="0" fillId="3" borderId="9" xfId="0" applyNumberFormat="1" applyFill="1" applyBorder="1" applyAlignment="1">
      <alignment horizontal="left" vertical="center" indent="1"/>
    </xf>
    <xf numFmtId="165" fontId="0" fillId="3" borderId="9" xfId="0" applyNumberFormat="1" applyFill="1" applyBorder="1" applyAlignment="1">
      <alignment horizontal="left" vertical="center" indent="1"/>
    </xf>
    <xf numFmtId="165" fontId="3" fillId="2" borderId="0" xfId="0" applyNumberFormat="1" applyFont="1" applyFill="1" applyBorder="1" applyAlignment="1">
      <alignment horizontal="left" vertical="center" indent="1"/>
    </xf>
    <xf numFmtId="177" fontId="0" fillId="3" borderId="9" xfId="0" applyNumberFormat="1" applyFill="1" applyBorder="1" applyAlignment="1">
      <alignment horizontal="left" vertical="center" indent="1"/>
    </xf>
    <xf numFmtId="178" fontId="0" fillId="3" borderId="9" xfId="0" applyNumberFormat="1" applyFill="1" applyBorder="1" applyAlignment="1">
      <alignment horizontal="left" vertical="center" indent="1"/>
    </xf>
    <xf numFmtId="170" fontId="0" fillId="3" borderId="9" xfId="0" applyNumberFormat="1" applyFill="1" applyBorder="1" applyAlignment="1">
      <alignment horizontal="left" vertical="center" indent="1"/>
    </xf>
    <xf numFmtId="0" fontId="23" fillId="11" borderId="13" xfId="0" applyNumberFormat="1" applyFont="1" applyFill="1" applyBorder="1" applyAlignment="1" applyProtection="1">
      <alignment horizontal="center" vertical="center"/>
      <protection locked="0"/>
    </xf>
    <xf numFmtId="0" fontId="47" fillId="2" borderId="0" xfId="0" applyFont="1" applyFill="1" applyAlignment="1">
      <alignment vertical="center"/>
    </xf>
    <xf numFmtId="168" fontId="23" fillId="2" borderId="29" xfId="0" applyNumberFormat="1" applyFont="1" applyFill="1" applyBorder="1" applyAlignment="1" applyProtection="1">
      <alignment horizontal="center" vertical="center"/>
      <protection locked="0"/>
    </xf>
    <xf numFmtId="0" fontId="28" fillId="2" borderId="30"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3" fillId="2" borderId="14"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168" fontId="23" fillId="11" borderId="29" xfId="0" applyNumberFormat="1" applyFont="1" applyFill="1" applyBorder="1" applyAlignment="1" applyProtection="1">
      <alignment horizontal="center" vertical="center"/>
      <protection locked="0"/>
    </xf>
    <xf numFmtId="0" fontId="23" fillId="11" borderId="14" xfId="0" applyNumberFormat="1" applyFont="1" applyFill="1" applyBorder="1" applyAlignment="1" applyProtection="1">
      <alignment horizontal="center" vertical="center"/>
      <protection locked="0"/>
    </xf>
    <xf numFmtId="0" fontId="23" fillId="11" borderId="32" xfId="0" applyNumberFormat="1" applyFont="1" applyFill="1" applyBorder="1" applyAlignment="1" applyProtection="1">
      <alignment horizontal="center" vertical="center"/>
      <protection locked="0"/>
    </xf>
    <xf numFmtId="0" fontId="23" fillId="11" borderId="33" xfId="0" applyNumberFormat="1" applyFont="1" applyFill="1" applyBorder="1" applyAlignment="1" applyProtection="1">
      <alignment horizontal="center" vertical="center"/>
      <protection locked="0"/>
    </xf>
    <xf numFmtId="0" fontId="23" fillId="11" borderId="25" xfId="0" applyNumberFormat="1" applyFont="1" applyFill="1" applyBorder="1" applyAlignment="1" applyProtection="1">
      <alignment horizontal="center" vertical="center"/>
      <protection locked="0"/>
    </xf>
    <xf numFmtId="0" fontId="23" fillId="11" borderId="34" xfId="0" applyNumberFormat="1" applyFont="1" applyFill="1" applyBorder="1" applyAlignment="1" applyProtection="1">
      <alignment horizontal="center" vertical="center"/>
      <protection locked="0"/>
    </xf>
    <xf numFmtId="0" fontId="23" fillId="2" borderId="35" xfId="0" applyFont="1" applyFill="1" applyBorder="1" applyAlignment="1" applyProtection="1">
      <alignment horizontal="left" vertical="center" wrapText="1"/>
      <protection locked="0"/>
    </xf>
    <xf numFmtId="168" fontId="23" fillId="2" borderId="35" xfId="0" applyNumberFormat="1" applyFont="1" applyFill="1" applyBorder="1" applyAlignment="1" applyProtection="1">
      <alignment horizontal="center" vertical="center"/>
      <protection locked="0"/>
    </xf>
    <xf numFmtId="168" fontId="23" fillId="2" borderId="25" xfId="0" applyNumberFormat="1" applyFont="1" applyFill="1" applyBorder="1" applyAlignment="1" applyProtection="1">
      <alignment horizontal="center" vertical="center"/>
      <protection locked="0"/>
    </xf>
    <xf numFmtId="0" fontId="23" fillId="3" borderId="36" xfId="0" applyNumberFormat="1" applyFont="1" applyFill="1" applyBorder="1" applyAlignment="1">
      <alignment horizontal="center" vertical="center"/>
    </xf>
    <xf numFmtId="0" fontId="23" fillId="0" borderId="25" xfId="0" applyFont="1" applyFill="1" applyBorder="1" applyAlignment="1" applyProtection="1">
      <alignment horizontal="center" vertical="center"/>
      <protection locked="0"/>
    </xf>
    <xf numFmtId="1" fontId="23" fillId="3" borderId="36" xfId="0" applyNumberFormat="1" applyFont="1" applyFill="1" applyBorder="1" applyAlignment="1">
      <alignment horizontal="center" vertical="center"/>
    </xf>
    <xf numFmtId="0" fontId="48" fillId="2" borderId="0" xfId="0" applyFont="1" applyFill="1" applyAlignment="1">
      <alignment vertical="center"/>
    </xf>
    <xf numFmtId="0" fontId="45" fillId="2" borderId="0" xfId="0" applyFont="1" applyFill="1" applyAlignment="1">
      <alignment vertical="center"/>
    </xf>
    <xf numFmtId="0" fontId="0" fillId="10" borderId="0" xfId="0" applyFill="1" applyAlignment="1">
      <alignment vertical="top"/>
    </xf>
    <xf numFmtId="0" fontId="48" fillId="2" borderId="0" xfId="0" applyFont="1" applyFill="1" applyBorder="1" applyAlignment="1">
      <alignment vertical="center"/>
    </xf>
    <xf numFmtId="0" fontId="3" fillId="2" borderId="0" xfId="0" applyFont="1" applyFill="1" applyBorder="1" applyAlignment="1">
      <alignment horizontal="right" vertical="center"/>
    </xf>
    <xf numFmtId="1" fontId="0" fillId="2" borderId="13" xfId="0" applyNumberFormat="1" applyFill="1" applyBorder="1" applyAlignment="1" applyProtection="1">
      <alignment horizontal="center" vertical="center"/>
      <protection locked="0"/>
    </xf>
    <xf numFmtId="3" fontId="0" fillId="5" borderId="23" xfId="0" applyNumberFormat="1" applyFill="1" applyBorder="1" applyAlignment="1">
      <alignment horizontal="center" vertical="center"/>
    </xf>
    <xf numFmtId="0" fontId="2" fillId="0" borderId="0" xfId="0" applyFont="1"/>
    <xf numFmtId="0" fontId="3" fillId="2" borderId="0" xfId="2" applyFill="1" applyAlignment="1">
      <alignment vertical="center"/>
    </xf>
    <xf numFmtId="0" fontId="6" fillId="2" borderId="0" xfId="2" applyFont="1" applyFill="1" applyAlignment="1">
      <alignment vertical="center"/>
    </xf>
    <xf numFmtId="0" fontId="16" fillId="2" borderId="0" xfId="2" applyFont="1" applyFill="1" applyAlignment="1">
      <alignment vertical="center"/>
    </xf>
    <xf numFmtId="0" fontId="39" fillId="2" borderId="0" xfId="2" applyFont="1" applyFill="1" applyAlignment="1">
      <alignment horizontal="right" vertical="center"/>
    </xf>
    <xf numFmtId="0" fontId="7" fillId="2" borderId="0" xfId="2" applyFont="1" applyFill="1" applyAlignment="1">
      <alignment vertical="center"/>
    </xf>
    <xf numFmtId="0" fontId="3" fillId="2" borderId="0" xfId="2" applyFill="1" applyBorder="1" applyAlignment="1">
      <alignment vertical="center"/>
    </xf>
    <xf numFmtId="0" fontId="8" fillId="2" borderId="0" xfId="2" applyFont="1" applyFill="1" applyBorder="1" applyAlignment="1">
      <alignment vertical="center"/>
    </xf>
    <xf numFmtId="0" fontId="3" fillId="2" borderId="0" xfId="2" applyFont="1" applyFill="1" applyAlignment="1">
      <alignment vertical="center"/>
    </xf>
    <xf numFmtId="0" fontId="4" fillId="2" borderId="0" xfId="2" applyFont="1" applyFill="1" applyBorder="1" applyAlignment="1">
      <alignment vertical="center"/>
    </xf>
    <xf numFmtId="0" fontId="3" fillId="9" borderId="0" xfId="3" applyFill="1" applyAlignment="1">
      <alignment vertical="center"/>
    </xf>
    <xf numFmtId="0" fontId="6" fillId="9" borderId="0" xfId="3" applyFont="1" applyFill="1" applyAlignment="1">
      <alignment vertical="center"/>
    </xf>
    <xf numFmtId="0" fontId="16" fillId="9" borderId="0" xfId="3" applyFont="1" applyFill="1" applyAlignment="1">
      <alignment vertical="center"/>
    </xf>
    <xf numFmtId="0" fontId="17" fillId="9" borderId="0" xfId="3" applyFont="1" applyFill="1" applyAlignment="1">
      <alignment horizontal="right" vertical="center"/>
    </xf>
    <xf numFmtId="0" fontId="7" fillId="9" borderId="0" xfId="3" applyFont="1" applyFill="1" applyAlignment="1">
      <alignment vertical="center"/>
    </xf>
    <xf numFmtId="0" fontId="3" fillId="9" borderId="0" xfId="3" applyFill="1" applyBorder="1" applyAlignment="1">
      <alignment vertical="center"/>
    </xf>
    <xf numFmtId="0" fontId="8" fillId="9" borderId="0" xfId="3" applyFont="1" applyFill="1" applyBorder="1" applyAlignment="1">
      <alignment vertical="center"/>
    </xf>
    <xf numFmtId="0" fontId="3" fillId="9" borderId="0" xfId="3" applyFont="1" applyFill="1" applyAlignment="1">
      <alignment vertical="center"/>
    </xf>
    <xf numFmtId="0" fontId="29" fillId="2" borderId="0" xfId="0" applyFont="1" applyFill="1" applyBorder="1" applyAlignment="1">
      <alignment horizontal="right" vertical="center"/>
    </xf>
    <xf numFmtId="0" fontId="3" fillId="0" borderId="0" xfId="0" applyFont="1" applyFill="1" applyAlignment="1">
      <alignment horizontal="center" textRotation="90" wrapText="1"/>
    </xf>
    <xf numFmtId="0" fontId="48" fillId="2" borderId="0" xfId="0" applyFont="1" applyFill="1" applyBorder="1" applyAlignment="1">
      <alignment vertical="center"/>
    </xf>
    <xf numFmtId="177" fontId="0" fillId="3" borderId="9" xfId="0" applyNumberFormat="1" applyFill="1" applyBorder="1" applyAlignment="1">
      <alignment horizontal="center" vertical="center"/>
    </xf>
    <xf numFmtId="0" fontId="2" fillId="0" borderId="0" xfId="2" applyFont="1" applyFill="1" applyAlignment="1">
      <alignment vertical="center"/>
    </xf>
    <xf numFmtId="0" fontId="25" fillId="0" borderId="0" xfId="2" applyFont="1" applyFill="1" applyAlignment="1">
      <alignment vertical="center"/>
    </xf>
    <xf numFmtId="0" fontId="25" fillId="0" borderId="0" xfId="3" applyFont="1" applyFill="1" applyAlignment="1">
      <alignment vertical="center"/>
    </xf>
    <xf numFmtId="0" fontId="0" fillId="10" borderId="0" xfId="0" applyFill="1" applyAlignment="1">
      <alignment vertical="center"/>
    </xf>
    <xf numFmtId="0" fontId="3" fillId="10" borderId="0" xfId="0" applyFont="1" applyFill="1" applyBorder="1" applyAlignment="1">
      <alignment vertical="center"/>
    </xf>
    <xf numFmtId="0" fontId="11" fillId="10" borderId="5" xfId="0" applyFont="1" applyFill="1" applyBorder="1" applyAlignment="1">
      <alignment vertical="center"/>
    </xf>
    <xf numFmtId="0" fontId="0" fillId="10" borderId="0" xfId="0" applyFill="1" applyAlignment="1">
      <alignment vertical="center"/>
    </xf>
    <xf numFmtId="0" fontId="48" fillId="2" borderId="0" xfId="0" applyFont="1" applyFill="1" applyBorder="1" applyAlignment="1">
      <alignment vertical="center"/>
    </xf>
    <xf numFmtId="0" fontId="48" fillId="10" borderId="5" xfId="0" applyFont="1" applyFill="1" applyBorder="1" applyAlignment="1">
      <alignment vertical="center"/>
    </xf>
    <xf numFmtId="0" fontId="48" fillId="10" borderId="0" xfId="0" applyFont="1" applyFill="1" applyAlignment="1">
      <alignment vertical="center"/>
    </xf>
    <xf numFmtId="0" fontId="49" fillId="2" borderId="0" xfId="0" applyFont="1" applyFill="1" applyBorder="1" applyAlignment="1">
      <alignment vertical="top"/>
    </xf>
    <xf numFmtId="0" fontId="6" fillId="2" borderId="0" xfId="0" applyFont="1" applyFill="1" applyBorder="1" applyAlignment="1"/>
    <xf numFmtId="0" fontId="0" fillId="10" borderId="0" xfId="0" applyFill="1" applyBorder="1" applyAlignment="1">
      <alignment vertical="center"/>
    </xf>
    <xf numFmtId="0" fontId="2" fillId="2" borderId="4" xfId="0" applyFont="1" applyFill="1" applyBorder="1" applyAlignment="1">
      <alignment vertical="center"/>
    </xf>
    <xf numFmtId="0" fontId="4" fillId="10" borderId="2" xfId="0" applyFont="1" applyFill="1" applyBorder="1" applyAlignment="1">
      <alignment vertical="center"/>
    </xf>
    <xf numFmtId="0" fontId="0" fillId="10" borderId="0" xfId="0" applyFill="1" applyAlignment="1">
      <alignment vertical="top" wrapText="1"/>
    </xf>
    <xf numFmtId="0" fontId="1" fillId="2" borderId="4" xfId="0" applyFont="1" applyFill="1" applyBorder="1" applyAlignment="1">
      <alignment vertical="center"/>
    </xf>
    <xf numFmtId="0" fontId="13" fillId="10" borderId="2" xfId="0" applyFont="1" applyFill="1" applyBorder="1" applyAlignment="1">
      <alignment vertical="center"/>
    </xf>
    <xf numFmtId="0" fontId="10" fillId="10" borderId="0" xfId="0" applyFont="1" applyFill="1" applyBorder="1" applyAlignment="1">
      <alignment vertical="center"/>
    </xf>
    <xf numFmtId="0" fontId="3" fillId="10" borderId="0" xfId="0" applyFont="1" applyFill="1" applyBorder="1" applyAlignment="1">
      <alignment horizontal="left" vertical="center"/>
    </xf>
    <xf numFmtId="0" fontId="0" fillId="2" borderId="55" xfId="0" applyFill="1" applyBorder="1" applyAlignment="1">
      <alignment vertical="center"/>
    </xf>
    <xf numFmtId="0" fontId="37" fillId="2" borderId="4" xfId="0" applyFont="1" applyFill="1" applyBorder="1" applyAlignment="1">
      <alignment vertical="center"/>
    </xf>
    <xf numFmtId="0" fontId="37" fillId="2" borderId="0" xfId="0" applyFont="1" applyFill="1" applyAlignment="1">
      <alignment vertical="center"/>
    </xf>
    <xf numFmtId="0" fontId="37" fillId="2" borderId="5" xfId="0" applyFont="1" applyFill="1" applyBorder="1" applyAlignment="1">
      <alignment vertical="center"/>
    </xf>
    <xf numFmtId="0" fontId="2" fillId="0" borderId="0" xfId="0" applyFont="1" applyFill="1" applyBorder="1" applyAlignment="1">
      <alignment vertical="center"/>
    </xf>
    <xf numFmtId="0" fontId="3" fillId="10" borderId="0" xfId="0" applyFont="1" applyFill="1" applyBorder="1" applyAlignment="1">
      <alignment vertical="center"/>
    </xf>
    <xf numFmtId="0" fontId="0" fillId="10" borderId="0" xfId="0" applyFill="1" applyBorder="1" applyAlignment="1" applyProtection="1">
      <alignment vertical="top" wrapText="1"/>
      <protection locked="0"/>
    </xf>
    <xf numFmtId="0" fontId="0" fillId="10" borderId="0" xfId="0" applyFill="1" applyBorder="1" applyAlignment="1" applyProtection="1">
      <protection locked="0"/>
    </xf>
    <xf numFmtId="0" fontId="50" fillId="0" borderId="0" xfId="0" applyFont="1" applyFill="1"/>
    <xf numFmtId="1" fontId="0" fillId="7" borderId="0" xfId="0" applyNumberFormat="1" applyFill="1" applyAlignment="1">
      <alignment horizontal="center"/>
    </xf>
    <xf numFmtId="0" fontId="3" fillId="0" borderId="0" xfId="0" applyFont="1" applyBorder="1" applyAlignment="1" applyProtection="1">
      <alignment horizontal="center" vertical="center"/>
      <protection locked="0"/>
    </xf>
    <xf numFmtId="0" fontId="48" fillId="2" borderId="0" xfId="0" applyFont="1" applyFill="1" applyBorder="1" applyAlignment="1">
      <alignment horizontal="right" vertical="center"/>
    </xf>
    <xf numFmtId="0" fontId="3" fillId="0" borderId="0" xfId="0" applyFont="1" applyFill="1" applyBorder="1" applyAlignment="1" applyProtection="1">
      <alignment horizontal="center" vertical="center"/>
      <protection locked="0"/>
    </xf>
    <xf numFmtId="0" fontId="23" fillId="2" borderId="40" xfId="0" applyFont="1" applyFill="1" applyBorder="1" applyAlignment="1" applyProtection="1">
      <alignment horizontal="left" vertical="center" shrinkToFit="1"/>
      <protection locked="0"/>
    </xf>
    <xf numFmtId="0" fontId="23" fillId="2" borderId="22" xfId="0" applyFont="1" applyFill="1" applyBorder="1" applyAlignment="1" applyProtection="1">
      <alignment horizontal="left" vertical="center" shrinkToFit="1"/>
      <protection locked="0"/>
    </xf>
    <xf numFmtId="0" fontId="23" fillId="2" borderId="41" xfId="0" applyFont="1" applyFill="1" applyBorder="1" applyAlignment="1" applyProtection="1">
      <alignment horizontal="left" vertical="center" shrinkToFit="1"/>
      <protection locked="0"/>
    </xf>
    <xf numFmtId="0" fontId="23" fillId="2" borderId="29"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0" fontId="23" fillId="2" borderId="41" xfId="0" applyFont="1" applyFill="1" applyBorder="1" applyAlignment="1" applyProtection="1">
      <alignment horizontal="left" vertical="center" wrapText="1"/>
      <protection locked="0"/>
    </xf>
    <xf numFmtId="0" fontId="23" fillId="2" borderId="29" xfId="0" applyFont="1" applyFill="1" applyBorder="1" applyAlignment="1" applyProtection="1">
      <alignment horizontal="left" vertical="center" shrinkToFit="1"/>
      <protection locked="0"/>
    </xf>
    <xf numFmtId="0" fontId="23" fillId="2" borderId="42" xfId="0" applyFont="1" applyFill="1" applyBorder="1" applyAlignment="1" applyProtection="1">
      <alignment horizontal="left" vertical="center" shrinkToFit="1"/>
      <protection locked="0"/>
    </xf>
    <xf numFmtId="0" fontId="0" fillId="0" borderId="41" xfId="0" applyBorder="1" applyAlignment="1">
      <alignment horizontal="left" vertical="center" shrinkToFit="1"/>
    </xf>
    <xf numFmtId="0" fontId="2" fillId="3" borderId="19" xfId="0" applyNumberFormat="1" applyFont="1" applyFill="1" applyBorder="1" applyAlignment="1">
      <alignment horizontal="center" vertical="center"/>
    </xf>
    <xf numFmtId="0" fontId="2" fillId="3" borderId="18" xfId="0" applyNumberFormat="1" applyFont="1" applyFill="1" applyBorder="1" applyAlignment="1">
      <alignment horizontal="center" vertical="center"/>
    </xf>
    <xf numFmtId="169" fontId="0" fillId="3" borderId="19" xfId="0" applyNumberFormat="1" applyFill="1" applyBorder="1" applyAlignment="1">
      <alignment horizontal="center" vertical="center"/>
    </xf>
    <xf numFmtId="169" fontId="0" fillId="3" borderId="18" xfId="0" applyNumberForma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0" fillId="0" borderId="39" xfId="0" applyBorder="1" applyAlignment="1">
      <alignment horizontal="center" vertical="center"/>
    </xf>
    <xf numFmtId="0" fontId="19" fillId="2" borderId="2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3" fillId="2" borderId="40" xfId="0" applyFont="1" applyFill="1" applyBorder="1" applyAlignment="1" applyProtection="1">
      <alignment horizontal="left" vertical="center" wrapText="1" shrinkToFit="1"/>
      <protection locked="0"/>
    </xf>
    <xf numFmtId="0" fontId="23" fillId="2" borderId="22" xfId="0" applyFont="1" applyFill="1" applyBorder="1" applyAlignment="1" applyProtection="1">
      <alignment horizontal="left" vertical="center" wrapText="1" shrinkToFit="1"/>
      <protection locked="0"/>
    </xf>
    <xf numFmtId="0" fontId="23" fillId="2" borderId="41" xfId="0" applyFont="1" applyFill="1" applyBorder="1" applyAlignment="1" applyProtection="1">
      <alignment horizontal="left" vertical="center" wrapText="1" shrinkToFit="1"/>
      <protection locked="0"/>
    </xf>
    <xf numFmtId="0" fontId="0" fillId="0" borderId="22" xfId="0" applyBorder="1" applyAlignment="1">
      <alignment horizontal="left" vertical="center" wrapText="1"/>
    </xf>
    <xf numFmtId="0" fontId="0" fillId="0" borderId="41" xfId="0" applyBorder="1" applyAlignment="1">
      <alignment horizontal="left" vertical="center" wrapText="1"/>
    </xf>
    <xf numFmtId="0" fontId="23" fillId="2" borderId="46" xfId="0" applyFont="1" applyFill="1" applyBorder="1" applyAlignment="1" applyProtection="1">
      <alignment horizontal="left" vertical="center" wrapText="1" shrinkToFit="1"/>
      <protection locked="0"/>
    </xf>
    <xf numFmtId="0" fontId="23" fillId="2" borderId="47" xfId="0" applyFont="1" applyFill="1" applyBorder="1" applyAlignment="1" applyProtection="1">
      <alignment horizontal="left" vertical="center" wrapText="1" shrinkToFit="1"/>
      <protection locked="0"/>
    </xf>
    <xf numFmtId="0" fontId="23" fillId="2" borderId="48" xfId="0" applyFont="1" applyFill="1" applyBorder="1" applyAlignment="1" applyProtection="1">
      <alignment horizontal="left" vertical="center" wrapText="1" shrinkToFit="1"/>
      <protection locked="0"/>
    </xf>
    <xf numFmtId="0" fontId="23" fillId="2" borderId="35" xfId="0" applyFont="1" applyFill="1" applyBorder="1" applyAlignment="1" applyProtection="1">
      <alignment horizontal="left" vertical="center" wrapText="1"/>
      <protection locked="0"/>
    </xf>
    <xf numFmtId="0" fontId="0" fillId="0" borderId="47" xfId="0" applyBorder="1" applyAlignment="1">
      <alignment horizontal="left" vertical="center" wrapText="1"/>
    </xf>
    <xf numFmtId="0" fontId="0" fillId="0" borderId="48" xfId="0" applyBorder="1" applyAlignment="1">
      <alignment horizontal="left" vertical="center" wrapText="1"/>
    </xf>
    <xf numFmtId="0" fontId="23" fillId="2" borderId="47" xfId="0" applyFont="1" applyFill="1" applyBorder="1" applyAlignment="1" applyProtection="1">
      <alignment horizontal="left" vertical="center" shrinkToFit="1"/>
      <protection locked="0"/>
    </xf>
    <xf numFmtId="0" fontId="23" fillId="2" borderId="49" xfId="0" applyFont="1" applyFill="1" applyBorder="1" applyAlignment="1" applyProtection="1">
      <alignment horizontal="left" vertical="center" shrinkToFit="1"/>
      <protection locked="0"/>
    </xf>
    <xf numFmtId="0" fontId="23" fillId="0" borderId="40" xfId="0" applyFont="1" applyFill="1" applyBorder="1" applyAlignment="1" applyProtection="1">
      <alignment horizontal="left" vertical="center" wrapText="1" shrinkToFit="1"/>
      <protection locked="0"/>
    </xf>
    <xf numFmtId="0" fontId="23" fillId="0" borderId="22" xfId="0" applyFont="1" applyFill="1" applyBorder="1" applyAlignment="1" applyProtection="1">
      <alignment horizontal="left" vertical="center" wrapText="1" shrinkToFit="1"/>
      <protection locked="0"/>
    </xf>
    <xf numFmtId="0" fontId="23" fillId="0" borderId="41" xfId="0" applyFont="1" applyFill="1" applyBorder="1" applyAlignment="1" applyProtection="1">
      <alignment horizontal="left" vertical="center" wrapText="1" shrinkToFit="1"/>
      <protection locked="0"/>
    </xf>
    <xf numFmtId="0" fontId="0" fillId="0" borderId="41" xfId="0" applyBorder="1" applyAlignment="1" applyProtection="1">
      <alignment horizontal="left" vertical="center" wrapText="1" shrinkToFit="1"/>
      <protection locked="0"/>
    </xf>
    <xf numFmtId="0" fontId="0" fillId="0" borderId="22" xfId="0" applyBorder="1" applyAlignment="1">
      <alignment vertical="center" shrinkToFit="1"/>
    </xf>
    <xf numFmtId="0" fontId="0" fillId="0" borderId="41" xfId="0" applyBorder="1" applyAlignment="1">
      <alignment vertical="center" shrinkToFit="1"/>
    </xf>
    <xf numFmtId="0" fontId="0" fillId="0" borderId="22" xfId="0" applyBorder="1" applyAlignment="1">
      <alignment horizontal="left" vertical="center" wrapText="1" shrinkToFit="1"/>
    </xf>
    <xf numFmtId="0" fontId="0" fillId="0" borderId="41" xfId="0" applyBorder="1" applyAlignment="1">
      <alignment horizontal="left" vertical="center" wrapText="1" shrinkToFit="1"/>
    </xf>
    <xf numFmtId="0" fontId="0" fillId="0" borderId="2" xfId="0" applyBorder="1" applyAlignment="1">
      <alignment vertical="center" wrapText="1"/>
    </xf>
    <xf numFmtId="0" fontId="0" fillId="0" borderId="26" xfId="0" applyBorder="1" applyAlignment="1">
      <alignment vertical="center" wrapText="1"/>
    </xf>
    <xf numFmtId="0" fontId="23" fillId="2" borderId="42" xfId="0" applyFont="1" applyFill="1" applyBorder="1" applyAlignment="1" applyProtection="1">
      <alignment horizontal="left" vertical="center" wrapText="1" shrinkToFit="1"/>
      <protection locked="0"/>
    </xf>
    <xf numFmtId="0" fontId="0" fillId="0" borderId="22" xfId="0" applyBorder="1" applyAlignment="1" applyProtection="1">
      <alignment horizontal="left" vertical="center" wrapText="1" shrinkToFit="1"/>
      <protection locked="0"/>
    </xf>
    <xf numFmtId="0" fontId="29" fillId="2" borderId="0" xfId="0" applyFont="1" applyFill="1" applyBorder="1" applyAlignment="1">
      <alignment horizontal="center" vertical="center"/>
    </xf>
    <xf numFmtId="0" fontId="1" fillId="2" borderId="43" xfId="0" applyFont="1" applyFill="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2" borderId="45" xfId="0" applyFont="1" applyFill="1" applyBorder="1" applyAlignment="1">
      <alignment horizontal="center" vertical="center"/>
    </xf>
    <xf numFmtId="0" fontId="11" fillId="10" borderId="0" xfId="0" applyFont="1" applyFill="1" applyAlignment="1">
      <alignment horizontal="left" vertical="center"/>
    </xf>
    <xf numFmtId="0" fontId="3" fillId="10" borderId="0" xfId="0" applyFont="1" applyFill="1" applyBorder="1" applyAlignment="1">
      <alignment vertical="center"/>
    </xf>
    <xf numFmtId="0" fontId="3" fillId="10" borderId="52" xfId="0" applyFont="1" applyFill="1" applyBorder="1" applyAlignment="1">
      <alignment vertical="center"/>
    </xf>
    <xf numFmtId="0" fontId="11" fillId="10" borderId="0" xfId="0" applyFont="1" applyFill="1" applyBorder="1" applyAlignment="1">
      <alignment vertical="center"/>
    </xf>
    <xf numFmtId="0" fontId="0" fillId="10" borderId="0" xfId="0" applyFill="1" applyBorder="1" applyAlignment="1">
      <alignment vertical="center"/>
    </xf>
    <xf numFmtId="0" fontId="3" fillId="2" borderId="29"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3" fillId="2" borderId="41" xfId="0" applyFont="1" applyFill="1" applyBorder="1" applyAlignment="1" applyProtection="1">
      <alignment horizontal="left" vertical="center"/>
      <protection locked="0"/>
    </xf>
    <xf numFmtId="0" fontId="3" fillId="10" borderId="0" xfId="0" applyFont="1" applyFill="1" applyBorder="1" applyAlignment="1">
      <alignment vertical="top"/>
    </xf>
    <xf numFmtId="0" fontId="0" fillId="10" borderId="0" xfId="0" applyFill="1" applyAlignment="1">
      <alignment vertical="top"/>
    </xf>
    <xf numFmtId="0" fontId="2" fillId="10" borderId="0" xfId="0" applyFont="1" applyFill="1" applyAlignment="1">
      <alignment vertical="top" wrapText="1"/>
    </xf>
    <xf numFmtId="0" fontId="0" fillId="10" borderId="0" xfId="0" applyFill="1" applyAlignment="1">
      <alignment wrapText="1"/>
    </xf>
    <xf numFmtId="49" fontId="3" fillId="2" borderId="29" xfId="0" applyNumberFormat="1" applyFont="1" applyFill="1" applyBorder="1" applyAlignment="1" applyProtection="1">
      <alignment horizontal="left" vertical="center"/>
      <protection locked="0"/>
    </xf>
    <xf numFmtId="49" fontId="0" fillId="0" borderId="22" xfId="0" applyNumberFormat="1" applyBorder="1" applyAlignment="1" applyProtection="1">
      <alignment horizontal="left" vertical="center"/>
      <protection locked="0"/>
    </xf>
    <xf numFmtId="49" fontId="0" fillId="0" borderId="41" xfId="0" applyNumberFormat="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3" fillId="10" borderId="0" xfId="0" applyFont="1" applyFill="1" applyBorder="1" applyAlignment="1">
      <alignment horizontal="left" vertical="center"/>
    </xf>
    <xf numFmtId="0" fontId="3" fillId="2" borderId="0" xfId="0" applyFont="1" applyFill="1" applyBorder="1" applyAlignment="1">
      <alignment vertical="top" wrapText="1"/>
    </xf>
    <xf numFmtId="0" fontId="0" fillId="0" borderId="0" xfId="0" applyBorder="1" applyAlignment="1">
      <alignment horizontal="left" vertical="center"/>
    </xf>
    <xf numFmtId="0" fontId="42" fillId="2" borderId="29" xfId="1" applyFill="1" applyBorder="1" applyAlignment="1" applyProtection="1">
      <alignment horizontal="left" vertical="center"/>
      <protection locked="0"/>
    </xf>
    <xf numFmtId="49" fontId="3" fillId="2" borderId="22" xfId="0" applyNumberFormat="1" applyFont="1" applyFill="1" applyBorder="1" applyAlignment="1" applyProtection="1">
      <alignment horizontal="left" vertical="center"/>
      <protection locked="0"/>
    </xf>
    <xf numFmtId="49" fontId="3" fillId="2" borderId="41" xfId="0" applyNumberFormat="1" applyFont="1" applyFill="1" applyBorder="1" applyAlignment="1" applyProtection="1">
      <alignment horizontal="left" vertical="center"/>
      <protection locked="0"/>
    </xf>
    <xf numFmtId="0" fontId="3" fillId="2" borderId="2" xfId="0" applyFont="1" applyFill="1" applyBorder="1" applyAlignment="1">
      <alignment horizontal="left" vertical="center"/>
    </xf>
    <xf numFmtId="0" fontId="0" fillId="0" borderId="2" xfId="0" applyBorder="1" applyAlignment="1">
      <alignment horizontal="left" vertical="center"/>
    </xf>
    <xf numFmtId="0" fontId="3" fillId="18" borderId="56" xfId="0" applyFont="1" applyFill="1" applyBorder="1" applyAlignment="1" applyProtection="1">
      <alignment horizontal="left" vertical="center"/>
    </xf>
    <xf numFmtId="0" fontId="3" fillId="18" borderId="57" xfId="0" applyFont="1" applyFill="1" applyBorder="1" applyAlignment="1" applyProtection="1">
      <alignment horizontal="left" vertical="center"/>
    </xf>
    <xf numFmtId="0" fontId="3" fillId="18" borderId="58" xfId="0" applyFont="1" applyFill="1" applyBorder="1" applyAlignment="1" applyProtection="1">
      <alignment horizontal="left" vertical="center"/>
    </xf>
    <xf numFmtId="0" fontId="3" fillId="0" borderId="29" xfId="0" applyNumberFormat="1" applyFont="1" applyBorder="1" applyAlignment="1" applyProtection="1">
      <alignment horizontal="left" vertical="center"/>
      <protection locked="0"/>
    </xf>
    <xf numFmtId="0" fontId="3" fillId="0" borderId="22" xfId="0" applyNumberFormat="1" applyFont="1" applyBorder="1" applyAlignment="1" applyProtection="1">
      <alignment horizontal="left" vertical="center"/>
      <protection locked="0"/>
    </xf>
    <xf numFmtId="0" fontId="3" fillId="0" borderId="41" xfId="0" applyNumberFormat="1" applyFont="1" applyBorder="1" applyAlignment="1" applyProtection="1">
      <alignment horizontal="left" vertical="center"/>
      <protection locked="0"/>
    </xf>
    <xf numFmtId="0" fontId="3" fillId="2" borderId="29"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4" fillId="10" borderId="2" xfId="0" applyFont="1" applyFill="1" applyBorder="1" applyAlignment="1">
      <alignment vertical="center"/>
    </xf>
    <xf numFmtId="0" fontId="11" fillId="10" borderId="0" xfId="0" applyFont="1" applyFill="1" applyAlignment="1">
      <alignment vertical="center"/>
    </xf>
    <xf numFmtId="0" fontId="0" fillId="10" borderId="0" xfId="0" applyFill="1" applyAlignment="1">
      <alignment vertical="center"/>
    </xf>
    <xf numFmtId="0" fontId="4" fillId="2" borderId="2" xfId="0" applyFont="1" applyFill="1" applyBorder="1" applyAlignment="1">
      <alignment vertical="center" shrinkToFit="1"/>
    </xf>
    <xf numFmtId="0" fontId="3" fillId="0" borderId="2" xfId="0" applyFont="1" applyBorder="1" applyAlignment="1">
      <alignment vertical="center"/>
    </xf>
    <xf numFmtId="0" fontId="3" fillId="2" borderId="16" xfId="0" applyFont="1" applyFill="1" applyBorder="1" applyAlignment="1">
      <alignment horizontal="left" vertical="center" wrapText="1" indent="1"/>
    </xf>
    <xf numFmtId="0" fontId="3" fillId="2" borderId="0" xfId="0" applyFont="1" applyFill="1" applyBorder="1" applyAlignment="1">
      <alignment horizontal="left" vertical="center" wrapText="1" indent="1"/>
    </xf>
    <xf numFmtId="0" fontId="12" fillId="2" borderId="0" xfId="0" applyFont="1" applyFill="1" applyBorder="1" applyAlignment="1">
      <alignment horizontal="left" vertical="center"/>
    </xf>
    <xf numFmtId="0" fontId="4" fillId="10" borderId="3" xfId="0" applyFont="1" applyFill="1" applyBorder="1" applyAlignment="1">
      <alignment vertical="center"/>
    </xf>
    <xf numFmtId="0" fontId="12" fillId="3" borderId="19" xfId="0" applyFont="1" applyFill="1" applyBorder="1" applyAlignment="1">
      <alignment horizontal="left" vertical="center"/>
    </xf>
    <xf numFmtId="0" fontId="12" fillId="3" borderId="17" xfId="0" applyFont="1" applyFill="1" applyBorder="1" applyAlignment="1">
      <alignment horizontal="left" vertical="center"/>
    </xf>
    <xf numFmtId="0" fontId="12" fillId="3" borderId="18" xfId="0" applyFont="1" applyFill="1" applyBorder="1" applyAlignment="1">
      <alignment horizontal="left" vertical="center"/>
    </xf>
    <xf numFmtId="0" fontId="3" fillId="3" borderId="19" xfId="0" applyFont="1" applyFill="1" applyBorder="1" applyAlignment="1">
      <alignment horizontal="left" vertical="center"/>
    </xf>
    <xf numFmtId="0" fontId="3" fillId="3" borderId="17" xfId="0" applyFont="1" applyFill="1" applyBorder="1" applyAlignment="1">
      <alignment horizontal="left" vertical="center"/>
    </xf>
    <xf numFmtId="0" fontId="3" fillId="3" borderId="59" xfId="0" applyFont="1" applyFill="1" applyBorder="1" applyAlignment="1">
      <alignment horizontal="left" vertical="center"/>
    </xf>
    <xf numFmtId="0" fontId="3" fillId="3" borderId="18" xfId="0" applyFont="1" applyFill="1" applyBorder="1" applyAlignment="1">
      <alignment horizontal="left" vertical="center"/>
    </xf>
    <xf numFmtId="0" fontId="4" fillId="10" borderId="51" xfId="0" applyFont="1" applyFill="1" applyBorder="1" applyAlignment="1">
      <alignment vertical="center"/>
    </xf>
    <xf numFmtId="0" fontId="2" fillId="2" borderId="0" xfId="0" applyFont="1" applyFill="1" applyBorder="1" applyAlignment="1">
      <alignment vertical="center" wrapText="1"/>
    </xf>
    <xf numFmtId="0" fontId="2" fillId="2" borderId="0" xfId="0" applyFont="1" applyFill="1" applyBorder="1" applyAlignment="1">
      <alignment horizontal="center" wrapText="1"/>
    </xf>
    <xf numFmtId="2" fontId="0" fillId="3" borderId="19" xfId="0" applyNumberFormat="1" applyFill="1" applyBorder="1" applyAlignment="1">
      <alignment horizontal="center" vertical="center"/>
    </xf>
    <xf numFmtId="2" fontId="0" fillId="3" borderId="18" xfId="0" applyNumberFormat="1" applyFill="1" applyBorder="1" applyAlignment="1">
      <alignment horizontal="center" vertical="center"/>
    </xf>
    <xf numFmtId="0" fontId="0" fillId="0" borderId="2" xfId="0" applyBorder="1" applyAlignment="1">
      <alignment vertical="center"/>
    </xf>
    <xf numFmtId="0" fontId="0" fillId="3" borderId="19" xfId="0" applyNumberFormat="1" applyFill="1" applyBorder="1" applyAlignment="1">
      <alignment horizontal="center" vertical="center"/>
    </xf>
    <xf numFmtId="0" fontId="0" fillId="3" borderId="18" xfId="0" applyNumberFormat="1" applyFill="1" applyBorder="1" applyAlignment="1">
      <alignment horizontal="center" vertical="center"/>
    </xf>
    <xf numFmtId="40" fontId="3" fillId="12" borderId="23" xfId="0" applyNumberFormat="1" applyFont="1" applyFill="1" applyBorder="1" applyAlignment="1">
      <alignment vertical="center"/>
    </xf>
    <xf numFmtId="40" fontId="3" fillId="12" borderId="50" xfId="0" applyNumberFormat="1" applyFont="1" applyFill="1" applyBorder="1" applyAlignment="1">
      <alignment vertical="center"/>
    </xf>
    <xf numFmtId="9" fontId="0" fillId="3" borderId="19" xfId="0" applyNumberFormat="1" applyFill="1" applyBorder="1" applyAlignment="1">
      <alignment horizontal="center" vertical="center"/>
    </xf>
    <xf numFmtId="0" fontId="0" fillId="0" borderId="18" xfId="0" applyBorder="1" applyAlignment="1">
      <alignment horizontal="center" vertical="center"/>
    </xf>
    <xf numFmtId="166" fontId="3" fillId="12" borderId="23" xfId="0" applyNumberFormat="1" applyFont="1" applyFill="1" applyBorder="1" applyAlignment="1">
      <alignment horizontal="center" vertical="center"/>
    </xf>
    <xf numFmtId="166" fontId="3" fillId="12" borderId="50" xfId="0" applyNumberFormat="1" applyFont="1" applyFill="1" applyBorder="1" applyAlignment="1">
      <alignment horizontal="center" vertical="center"/>
    </xf>
    <xf numFmtId="0" fontId="0" fillId="0" borderId="18" xfId="0" applyBorder="1" applyAlignment="1">
      <alignment vertical="center"/>
    </xf>
    <xf numFmtId="0" fontId="37" fillId="2" borderId="38" xfId="0" applyFont="1" applyFill="1" applyBorder="1" applyAlignment="1">
      <alignment horizontal="left" vertical="center" wrapText="1"/>
    </xf>
    <xf numFmtId="0" fontId="2" fillId="2" borderId="29" xfId="0" applyFont="1" applyFill="1" applyBorder="1" applyAlignment="1" applyProtection="1">
      <alignment horizontal="center" vertical="center"/>
      <protection locked="0"/>
    </xf>
    <xf numFmtId="0" fontId="2" fillId="0" borderId="22" xfId="0" applyFont="1" applyBorder="1" applyAlignment="1" applyProtection="1">
      <alignment horizontal="center"/>
      <protection locked="0"/>
    </xf>
    <xf numFmtId="0" fontId="2" fillId="0" borderId="41" xfId="0" applyFont="1" applyBorder="1" applyAlignment="1" applyProtection="1">
      <alignment horizontal="center"/>
      <protection locked="0"/>
    </xf>
    <xf numFmtId="0" fontId="0" fillId="0" borderId="0" xfId="0" applyAlignment="1">
      <alignment vertical="center"/>
    </xf>
    <xf numFmtId="0" fontId="0" fillId="0" borderId="22" xfId="0" applyBorder="1" applyProtection="1">
      <protection locked="0"/>
    </xf>
    <xf numFmtId="0" fontId="0" fillId="0" borderId="41" xfId="0" applyBorder="1" applyProtection="1">
      <protection locked="0"/>
    </xf>
    <xf numFmtId="0" fontId="16" fillId="2" borderId="2" xfId="0" applyFont="1" applyFill="1" applyBorder="1" applyAlignment="1">
      <alignment vertical="center"/>
    </xf>
    <xf numFmtId="0" fontId="38" fillId="2" borderId="2" xfId="0" applyFont="1" applyFill="1" applyBorder="1" applyAlignment="1">
      <alignment vertical="center"/>
    </xf>
    <xf numFmtId="0" fontId="38" fillId="0" borderId="2" xfId="0" applyFont="1" applyBorder="1" applyAlignment="1">
      <alignment vertical="center"/>
    </xf>
    <xf numFmtId="0" fontId="8" fillId="2" borderId="2" xfId="0" applyFont="1"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vertical="center" wrapText="1"/>
    </xf>
    <xf numFmtId="0" fontId="0" fillId="0" borderId="0" xfId="0" applyBorder="1" applyAlignment="1">
      <alignment vertical="center" wrapText="1"/>
    </xf>
    <xf numFmtId="0" fontId="2" fillId="10" borderId="0" xfId="0" applyFont="1" applyFill="1" applyBorder="1" applyAlignment="1">
      <alignment vertical="center"/>
    </xf>
    <xf numFmtId="1" fontId="0" fillId="3" borderId="19" xfId="0" applyNumberFormat="1" applyFill="1" applyBorder="1" applyAlignment="1">
      <alignment horizontal="left" vertical="center" shrinkToFit="1"/>
    </xf>
    <xf numFmtId="0" fontId="0" fillId="0" borderId="18" xfId="0" applyBorder="1" applyAlignment="1">
      <alignment vertical="center" shrinkToFit="1"/>
    </xf>
    <xf numFmtId="1" fontId="0" fillId="3" borderId="17" xfId="0" applyNumberFormat="1" applyFill="1" applyBorder="1" applyAlignment="1">
      <alignment horizontal="left" vertical="center" shrinkToFit="1"/>
    </xf>
    <xf numFmtId="1" fontId="0" fillId="3" borderId="18" xfId="0" applyNumberFormat="1" applyFill="1" applyBorder="1" applyAlignment="1">
      <alignment horizontal="left" vertical="center" shrinkToFit="1"/>
    </xf>
    <xf numFmtId="14" fontId="3" fillId="2" borderId="29" xfId="0" applyNumberFormat="1" applyFont="1" applyFill="1" applyBorder="1" applyAlignment="1" applyProtection="1">
      <alignment horizontal="left" vertical="center"/>
      <protection locked="0"/>
    </xf>
    <xf numFmtId="0" fontId="24" fillId="2" borderId="2" xfId="0" applyFont="1" applyFill="1" applyBorder="1" applyAlignment="1">
      <alignment horizontal="center" wrapText="1"/>
    </xf>
    <xf numFmtId="0" fontId="24" fillId="0" borderId="2" xfId="0" applyFont="1" applyBorder="1" applyAlignment="1"/>
    <xf numFmtId="40" fontId="2" fillId="12" borderId="23" xfId="0" applyNumberFormat="1" applyFont="1" applyFill="1" applyBorder="1" applyAlignment="1">
      <alignment vertical="center"/>
    </xf>
    <xf numFmtId="40" fontId="2" fillId="12" borderId="50" xfId="0" applyNumberFormat="1" applyFont="1" applyFill="1" applyBorder="1" applyAlignment="1">
      <alignment vertical="center"/>
    </xf>
    <xf numFmtId="3" fontId="0" fillId="3" borderId="19" xfId="0" applyNumberFormat="1" applyFill="1" applyBorder="1" applyAlignment="1">
      <alignment horizontal="center" vertical="center"/>
    </xf>
    <xf numFmtId="0" fontId="0" fillId="2" borderId="29" xfId="0" applyFill="1" applyBorder="1" applyAlignment="1" applyProtection="1">
      <alignment horizontal="left" vertical="center"/>
      <protection locked="0"/>
    </xf>
    <xf numFmtId="0" fontId="0" fillId="2" borderId="22" xfId="0" applyFill="1" applyBorder="1" applyAlignment="1" applyProtection="1">
      <alignment vertical="center"/>
      <protection locked="0"/>
    </xf>
    <xf numFmtId="0" fontId="0" fillId="2" borderId="41" xfId="0" applyFill="1" applyBorder="1" applyAlignment="1" applyProtection="1">
      <alignment vertical="center"/>
      <protection locked="0"/>
    </xf>
    <xf numFmtId="0" fontId="2" fillId="2" borderId="5" xfId="0" applyFont="1" applyFill="1" applyBorder="1" applyAlignment="1">
      <alignment vertical="center"/>
    </xf>
    <xf numFmtId="0" fontId="3" fillId="3" borderId="19"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0" fillId="3" borderId="19" xfId="0" applyNumberFormat="1" applyFill="1" applyBorder="1" applyAlignment="1">
      <alignment horizontal="left" vertical="center"/>
    </xf>
    <xf numFmtId="0" fontId="0" fillId="3" borderId="17" xfId="0" applyNumberFormat="1" applyFill="1" applyBorder="1" applyAlignment="1">
      <alignment horizontal="left" vertical="center"/>
    </xf>
    <xf numFmtId="0" fontId="0" fillId="3" borderId="18" xfId="0" applyNumberForma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3" fillId="2" borderId="0" xfId="0" applyFont="1" applyFill="1" applyBorder="1" applyAlignment="1">
      <alignment vertical="center" textRotation="90"/>
    </xf>
    <xf numFmtId="0" fontId="51" fillId="2" borderId="43" xfId="0" applyFont="1" applyFill="1" applyBorder="1" applyAlignment="1">
      <alignment vertical="center" wrapText="1"/>
    </xf>
    <xf numFmtId="0" fontId="51" fillId="0" borderId="44" xfId="0" applyFont="1" applyBorder="1" applyAlignment="1">
      <alignment vertical="center" wrapText="1"/>
    </xf>
    <xf numFmtId="0" fontId="37" fillId="2" borderId="43" xfId="0" applyFont="1" applyFill="1" applyBorder="1" applyAlignment="1" applyProtection="1">
      <alignment horizontal="left" vertical="top" wrapText="1"/>
      <protection locked="0"/>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1" xfId="0" applyBorder="1" applyAlignment="1" applyProtection="1">
      <alignment horizontal="left" vertical="center" shrinkToFit="1"/>
      <protection locked="0"/>
    </xf>
    <xf numFmtId="0" fontId="23" fillId="0" borderId="40" xfId="0" applyFont="1" applyFill="1" applyBorder="1" applyAlignment="1" applyProtection="1">
      <alignment horizontal="left" vertical="center" shrinkToFit="1"/>
      <protection locked="0"/>
    </xf>
    <xf numFmtId="0" fontId="23" fillId="0" borderId="22" xfId="0" applyFont="1" applyFill="1" applyBorder="1" applyAlignment="1" applyProtection="1">
      <alignment horizontal="left" vertical="center" shrinkToFit="1"/>
      <protection locked="0"/>
    </xf>
    <xf numFmtId="0" fontId="23" fillId="0" borderId="41" xfId="0" applyFont="1" applyFill="1" applyBorder="1" applyAlignment="1" applyProtection="1">
      <alignment horizontal="left" vertical="center" shrinkToFit="1"/>
      <protection locked="0"/>
    </xf>
    <xf numFmtId="0" fontId="23" fillId="2" borderId="46" xfId="0" applyFont="1" applyFill="1" applyBorder="1" applyAlignment="1" applyProtection="1">
      <alignment horizontal="left" vertical="center" shrinkToFit="1"/>
      <protection locked="0"/>
    </xf>
    <xf numFmtId="0" fontId="23" fillId="2" borderId="48" xfId="0" applyFont="1" applyFill="1" applyBorder="1" applyAlignment="1" applyProtection="1">
      <alignment horizontal="left" vertical="center" shrinkToFit="1"/>
      <protection locked="0"/>
    </xf>
    <xf numFmtId="0" fontId="23" fillId="2" borderId="47" xfId="0" applyFont="1" applyFill="1" applyBorder="1" applyAlignment="1" applyProtection="1">
      <alignment horizontal="left" vertical="center" wrapText="1"/>
      <protection locked="0"/>
    </xf>
    <xf numFmtId="0" fontId="23" fillId="2" borderId="48"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shrinkToFit="1"/>
      <protection locked="0"/>
    </xf>
    <xf numFmtId="0" fontId="0" fillId="0" borderId="43" xfId="0" applyBorder="1" applyAlignment="1">
      <alignment horizontal="left" vertical="top" wrapText="1"/>
    </xf>
    <xf numFmtId="0" fontId="0" fillId="0" borderId="45" xfId="0" applyBorder="1" applyAlignment="1"/>
    <xf numFmtId="0" fontId="19" fillId="2" borderId="53" xfId="0" applyFont="1" applyFill="1" applyBorder="1" applyAlignment="1">
      <alignment horizontal="center" vertical="center" wrapText="1"/>
    </xf>
    <xf numFmtId="0" fontId="1" fillId="2" borderId="44" xfId="0" applyFont="1" applyFill="1" applyBorder="1" applyAlignment="1">
      <alignment horizontal="center" vertical="center"/>
    </xf>
    <xf numFmtId="0" fontId="2" fillId="3" borderId="19" xfId="0" applyNumberFormat="1" applyFont="1" applyFill="1" applyBorder="1" applyAlignment="1" applyProtection="1">
      <alignment horizontal="center" vertical="center"/>
    </xf>
    <xf numFmtId="0" fontId="2" fillId="3" borderId="17" xfId="0" applyNumberFormat="1" applyFont="1" applyFill="1" applyBorder="1" applyAlignment="1" applyProtection="1">
      <alignment horizontal="center" vertical="center"/>
    </xf>
    <xf numFmtId="0" fontId="0" fillId="0" borderId="18" xfId="0" applyBorder="1" applyAlignment="1" applyProtection="1">
      <alignment horizontal="center" vertical="center"/>
    </xf>
    <xf numFmtId="0" fontId="3" fillId="11" borderId="29" xfId="0" applyFont="1" applyFill="1" applyBorder="1" applyAlignment="1" applyProtection="1">
      <alignment horizontal="left" vertical="center"/>
      <protection locked="0"/>
    </xf>
    <xf numFmtId="0" fontId="3" fillId="11" borderId="22" xfId="0" applyFont="1" applyFill="1" applyBorder="1" applyAlignment="1" applyProtection="1">
      <alignment horizontal="left" vertical="center"/>
      <protection locked="0"/>
    </xf>
    <xf numFmtId="0" fontId="3" fillId="11" borderId="41" xfId="0" applyFont="1" applyFill="1" applyBorder="1" applyAlignment="1" applyProtection="1">
      <alignment horizontal="left" vertical="center"/>
      <protection locked="0"/>
    </xf>
    <xf numFmtId="0" fontId="0" fillId="0" borderId="3" xfId="0" applyBorder="1" applyAlignment="1">
      <alignment vertical="center"/>
    </xf>
    <xf numFmtId="0" fontId="0" fillId="0" borderId="0" xfId="0" applyAlignment="1">
      <alignment vertical="top"/>
    </xf>
    <xf numFmtId="0" fontId="3" fillId="10" borderId="0" xfId="0" applyFont="1" applyFill="1" applyAlignment="1">
      <alignment vertical="top" wrapText="1"/>
    </xf>
    <xf numFmtId="0" fontId="3" fillId="18" borderId="60" xfId="0" applyFont="1" applyFill="1" applyBorder="1" applyAlignment="1" applyProtection="1">
      <alignment horizontal="left" vertical="top" wrapText="1"/>
    </xf>
    <xf numFmtId="0" fontId="3" fillId="18" borderId="61" xfId="0" applyFont="1" applyFill="1" applyBorder="1" applyAlignment="1" applyProtection="1">
      <alignment horizontal="left" vertical="top" wrapText="1"/>
    </xf>
    <xf numFmtId="0" fontId="3" fillId="18" borderId="62" xfId="0" applyFont="1" applyFill="1" applyBorder="1" applyAlignment="1" applyProtection="1">
      <alignment horizontal="left" vertical="top" wrapText="1"/>
    </xf>
    <xf numFmtId="0" fontId="0" fillId="11" borderId="22" xfId="0" applyFill="1" applyBorder="1" applyAlignment="1" applyProtection="1">
      <alignment horizontal="left" vertical="center"/>
      <protection locked="0"/>
    </xf>
    <xf numFmtId="0" fontId="0" fillId="11" borderId="41" xfId="0" applyFill="1" applyBorder="1" applyAlignment="1" applyProtection="1">
      <alignment horizontal="left" vertical="center"/>
      <protection locked="0"/>
    </xf>
    <xf numFmtId="0" fontId="2" fillId="10" borderId="0" xfId="0" applyFont="1" applyFill="1" applyBorder="1" applyAlignment="1">
      <alignment horizontal="center" vertical="center" wrapText="1"/>
    </xf>
    <xf numFmtId="0" fontId="0" fillId="0" borderId="0" xfId="0"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vertical="center" wrapText="1" indent="1"/>
    </xf>
    <xf numFmtId="0" fontId="0" fillId="0" borderId="0" xfId="0" applyAlignment="1">
      <alignment horizontal="left" vertical="center" indent="1"/>
    </xf>
    <xf numFmtId="0" fontId="42" fillId="11" borderId="29" xfId="1" applyFill="1" applyBorder="1" applyAlignment="1" applyProtection="1">
      <alignment horizontal="left" vertical="center"/>
      <protection locked="0"/>
    </xf>
    <xf numFmtId="49" fontId="3" fillId="11" borderId="29" xfId="0" applyNumberFormat="1" applyFont="1" applyFill="1" applyBorder="1" applyAlignment="1" applyProtection="1">
      <alignment horizontal="left" vertical="center"/>
      <protection locked="0"/>
    </xf>
    <xf numFmtId="49" fontId="0" fillId="11" borderId="22" xfId="0" applyNumberFormat="1" applyFill="1" applyBorder="1" applyAlignment="1" applyProtection="1">
      <alignment horizontal="left" vertical="center"/>
      <protection locked="0"/>
    </xf>
    <xf numFmtId="49" fontId="0" fillId="11" borderId="41" xfId="0" applyNumberForma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41" xfId="0" applyNumberFormat="1" applyFont="1" applyFill="1" applyBorder="1" applyAlignment="1" applyProtection="1">
      <alignment horizontal="left" vertical="center"/>
      <protection locked="0"/>
    </xf>
    <xf numFmtId="0" fontId="12" fillId="11" borderId="29" xfId="0" applyFont="1" applyFill="1" applyBorder="1" applyAlignment="1" applyProtection="1">
      <alignment horizontal="left" vertical="center"/>
      <protection locked="0"/>
    </xf>
    <xf numFmtId="0" fontId="12" fillId="11" borderId="22" xfId="0" applyFont="1" applyFill="1" applyBorder="1" applyAlignment="1" applyProtection="1">
      <alignment horizontal="left" vertical="center"/>
      <protection locked="0"/>
    </xf>
    <xf numFmtId="0" fontId="12" fillId="11" borderId="41" xfId="0" applyFont="1" applyFill="1" applyBorder="1" applyAlignment="1" applyProtection="1">
      <alignment horizontal="left" vertical="center"/>
      <protection locked="0"/>
    </xf>
    <xf numFmtId="0" fontId="0" fillId="11" borderId="22" xfId="0" applyFill="1" applyBorder="1" applyAlignment="1" applyProtection="1">
      <alignment vertical="center"/>
      <protection locked="0"/>
    </xf>
    <xf numFmtId="0" fontId="0" fillId="11" borderId="41" xfId="0" applyFill="1" applyBorder="1" applyAlignment="1" applyProtection="1">
      <alignment vertical="center"/>
      <protection locked="0"/>
    </xf>
    <xf numFmtId="0" fontId="0" fillId="0" borderId="0" xfId="0" applyBorder="1" applyAlignment="1">
      <alignment vertical="center"/>
    </xf>
    <xf numFmtId="0" fontId="3" fillId="11" borderId="29" xfId="0" applyNumberFormat="1" applyFont="1" applyFill="1" applyBorder="1" applyAlignment="1" applyProtection="1">
      <alignment horizontal="left" vertical="center"/>
      <protection locked="0"/>
    </xf>
    <xf numFmtId="0" fontId="0" fillId="0" borderId="22" xfId="0" applyBorder="1" applyAlignment="1">
      <alignment vertical="center"/>
    </xf>
    <xf numFmtId="0" fontId="0" fillId="0" borderId="41" xfId="0" applyBorder="1" applyAlignment="1">
      <alignment vertical="center"/>
    </xf>
    <xf numFmtId="0" fontId="2" fillId="0" borderId="0" xfId="0" applyFont="1" applyBorder="1" applyAlignment="1">
      <alignment horizontal="center"/>
    </xf>
    <xf numFmtId="0" fontId="3" fillId="11" borderId="22" xfId="0" applyFont="1" applyFill="1" applyBorder="1" applyAlignment="1" applyProtection="1">
      <alignment vertical="center"/>
      <protection locked="0"/>
    </xf>
    <xf numFmtId="0" fontId="3" fillId="11" borderId="41" xfId="0" applyFont="1" applyFill="1" applyBorder="1" applyAlignment="1" applyProtection="1">
      <alignment vertical="center"/>
      <protection locked="0"/>
    </xf>
    <xf numFmtId="0" fontId="3" fillId="2" borderId="2" xfId="0" applyFont="1" applyFill="1" applyBorder="1" applyAlignment="1">
      <alignment vertical="center"/>
    </xf>
    <xf numFmtId="0" fontId="0" fillId="10" borderId="2" xfId="0" applyFill="1" applyBorder="1" applyAlignment="1">
      <alignment vertical="center"/>
    </xf>
    <xf numFmtId="0" fontId="2" fillId="2" borderId="2"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2" borderId="54" xfId="0" applyFont="1" applyFill="1" applyBorder="1" applyAlignment="1">
      <alignment horizontal="center" vertical="center"/>
    </xf>
    <xf numFmtId="0" fontId="51" fillId="2" borderId="0" xfId="0" applyFont="1" applyFill="1" applyBorder="1" applyAlignment="1">
      <alignment wrapText="1"/>
    </xf>
    <xf numFmtId="0" fontId="52" fillId="0" borderId="0" xfId="0" applyFont="1" applyBorder="1" applyAlignment="1"/>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37" fillId="2" borderId="2" xfId="0" applyFont="1" applyFill="1" applyBorder="1" applyAlignment="1">
      <alignment horizontal="left" vertical="center" wrapText="1"/>
    </xf>
    <xf numFmtId="0" fontId="37" fillId="0" borderId="2" xfId="0" applyFont="1" applyBorder="1" applyAlignment="1">
      <alignment vertical="center"/>
    </xf>
    <xf numFmtId="0" fontId="0" fillId="11" borderId="29" xfId="0" applyFill="1" applyBorder="1" applyAlignment="1" applyProtection="1">
      <alignment horizontal="left" vertical="center"/>
      <protection locked="0"/>
    </xf>
    <xf numFmtId="0" fontId="7" fillId="2" borderId="5" xfId="0" applyFont="1" applyFill="1" applyBorder="1" applyAlignment="1">
      <alignment vertical="center"/>
    </xf>
    <xf numFmtId="0" fontId="23" fillId="11" borderId="29" xfId="0" applyFont="1" applyFill="1" applyBorder="1" applyAlignment="1" applyProtection="1">
      <alignment horizontal="left" vertical="center" shrinkToFit="1"/>
      <protection locked="0"/>
    </xf>
    <xf numFmtId="0" fontId="23" fillId="11" borderId="22" xfId="0" applyFont="1" applyFill="1" applyBorder="1" applyAlignment="1" applyProtection="1">
      <alignment horizontal="left" vertical="center" shrinkToFit="1"/>
      <protection locked="0"/>
    </xf>
    <xf numFmtId="0" fontId="23" fillId="11" borderId="42" xfId="0" applyFont="1" applyFill="1" applyBorder="1" applyAlignment="1" applyProtection="1">
      <alignment horizontal="left" vertical="center" shrinkToFit="1"/>
      <protection locked="0"/>
    </xf>
    <xf numFmtId="0" fontId="23" fillId="11" borderId="66" xfId="0" applyFont="1" applyFill="1" applyBorder="1" applyAlignment="1" applyProtection="1">
      <alignment horizontal="left" vertical="center" shrinkToFit="1"/>
      <protection locked="0"/>
    </xf>
    <xf numFmtId="0" fontId="23" fillId="11" borderId="41" xfId="0" applyFont="1" applyFill="1" applyBorder="1" applyAlignment="1" applyProtection="1">
      <alignment horizontal="left" vertical="center" shrinkToFit="1"/>
      <protection locked="0"/>
    </xf>
    <xf numFmtId="0" fontId="23" fillId="11" borderId="40" xfId="0" applyFont="1" applyFill="1" applyBorder="1" applyAlignment="1" applyProtection="1">
      <alignment horizontal="left" vertical="center" shrinkToFit="1"/>
      <protection locked="0"/>
    </xf>
    <xf numFmtId="0" fontId="23" fillId="11" borderId="67" xfId="0" applyFont="1" applyFill="1" applyBorder="1" applyAlignment="1" applyProtection="1">
      <alignment horizontal="left" vertical="center" shrinkToFit="1"/>
      <protection locked="0"/>
    </xf>
    <xf numFmtId="0" fontId="54" fillId="2" borderId="43" xfId="0" applyFont="1" applyFill="1" applyBorder="1" applyAlignment="1">
      <alignment vertical="center" wrapText="1"/>
    </xf>
    <xf numFmtId="0" fontId="54" fillId="0" borderId="44" xfId="0" applyFont="1" applyBorder="1" applyAlignment="1">
      <alignment vertical="center" wrapText="1"/>
    </xf>
    <xf numFmtId="0" fontId="23" fillId="11" borderId="63" xfId="0" applyFont="1" applyFill="1" applyBorder="1" applyAlignment="1" applyProtection="1">
      <alignment horizontal="left" vertical="center" shrinkToFit="1"/>
      <protection locked="0"/>
    </xf>
    <xf numFmtId="0" fontId="23" fillId="11" borderId="64" xfId="0" applyFont="1" applyFill="1" applyBorder="1" applyAlignment="1" applyProtection="1">
      <alignment horizontal="left" vertical="center" shrinkToFit="1"/>
      <protection locked="0"/>
    </xf>
    <xf numFmtId="0" fontId="0" fillId="11" borderId="64" xfId="0" applyFill="1" applyBorder="1" applyAlignment="1">
      <alignment horizontal="left" vertical="center" shrinkToFit="1"/>
    </xf>
    <xf numFmtId="0" fontId="0" fillId="11" borderId="65" xfId="0" applyFill="1" applyBorder="1" applyAlignment="1">
      <alignment horizontal="left" vertical="center" shrinkToFit="1"/>
    </xf>
    <xf numFmtId="0" fontId="53" fillId="2" borderId="0" xfId="0" applyFont="1" applyFill="1" applyAlignment="1">
      <alignment vertical="center" wrapText="1"/>
    </xf>
    <xf numFmtId="0" fontId="0" fillId="0" borderId="43"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23" fillId="11" borderId="63" xfId="0" applyFont="1" applyFill="1" applyBorder="1" applyAlignment="1" applyProtection="1">
      <alignment horizontal="left" vertical="center" wrapText="1" shrinkToFit="1"/>
      <protection locked="0"/>
    </xf>
    <xf numFmtId="0" fontId="23" fillId="11" borderId="64" xfId="0" applyFont="1" applyFill="1" applyBorder="1" applyAlignment="1" applyProtection="1">
      <alignment horizontal="left" vertical="center" wrapText="1" shrinkToFit="1"/>
      <protection locked="0"/>
    </xf>
    <xf numFmtId="0" fontId="0" fillId="11" borderId="64" xfId="0" applyFill="1" applyBorder="1" applyAlignment="1">
      <alignment horizontal="left" vertical="center" wrapText="1" shrinkToFit="1"/>
    </xf>
    <xf numFmtId="0" fontId="23" fillId="11" borderId="22" xfId="0" applyFont="1" applyFill="1" applyBorder="1" applyAlignment="1" applyProtection="1">
      <alignment horizontal="left" vertical="center" wrapText="1" shrinkToFit="1"/>
      <protection locked="0"/>
    </xf>
    <xf numFmtId="0" fontId="23" fillId="11" borderId="42" xfId="0" applyFont="1" applyFill="1" applyBorder="1" applyAlignment="1" applyProtection="1">
      <alignment horizontal="left" vertical="center" wrapText="1" shrinkToFit="1"/>
      <protection locked="0"/>
    </xf>
    <xf numFmtId="0" fontId="0" fillId="11" borderId="66" xfId="0" applyFill="1" applyBorder="1" applyAlignment="1">
      <alignment horizontal="left" vertical="center" wrapText="1" shrinkToFit="1"/>
    </xf>
  </cellXfs>
  <cellStyles count="4">
    <cellStyle name="Link" xfId="1" builtinId="8"/>
    <cellStyle name="Standard" xfId="0" builtinId="0"/>
    <cellStyle name="Standard 2" xfId="2" xr:uid="{CAFACB5E-E190-4C9A-85BB-4FF92D07953E}"/>
    <cellStyle name="Standard 3" xfId="3" xr:uid="{F8694DA2-435D-4781-BBF8-867285EA6D79}"/>
  </cellStyles>
  <dxfs count="431">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31123" name="Picture 2">
          <a:extLst>
            <a:ext uri="{FF2B5EF4-FFF2-40B4-BE49-F238E27FC236}">
              <a16:creationId xmlns:a16="http://schemas.microsoft.com/office/drawing/2014/main" id="{5C9AC6B9-EDCE-7276-4519-531EFA56C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21095" name="Picture 2">
          <a:extLst>
            <a:ext uri="{FF2B5EF4-FFF2-40B4-BE49-F238E27FC236}">
              <a16:creationId xmlns:a16="http://schemas.microsoft.com/office/drawing/2014/main" id="{6F0BEC44-4735-20B3-DCBA-51167F80E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8126" name="Picture 2">
          <a:extLst>
            <a:ext uri="{FF2B5EF4-FFF2-40B4-BE49-F238E27FC236}">
              <a16:creationId xmlns:a16="http://schemas.microsoft.com/office/drawing/2014/main" id="{E0F6C803-FAFE-FF85-7F3A-748B7920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7106" name="Picture 2">
          <a:extLst>
            <a:ext uri="{FF2B5EF4-FFF2-40B4-BE49-F238E27FC236}">
              <a16:creationId xmlns:a16="http://schemas.microsoft.com/office/drawing/2014/main" id="{010B9942-9AEB-0474-B158-361871A48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476250</xdr:colOff>
      <xdr:row>3</xdr:row>
      <xdr:rowOff>104775</xdr:rowOff>
    </xdr:to>
    <xdr:pic>
      <xdr:nvPicPr>
        <xdr:cNvPr id="32147" name="Picture 2">
          <a:extLst>
            <a:ext uri="{FF2B5EF4-FFF2-40B4-BE49-F238E27FC236}">
              <a16:creationId xmlns:a16="http://schemas.microsoft.com/office/drawing/2014/main" id="{8B4E2C40-65BF-0E02-4337-64CB9C734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1" t="19464" r="90393" b="37132"/>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30167" name="Picture 2">
          <a:extLst>
            <a:ext uri="{FF2B5EF4-FFF2-40B4-BE49-F238E27FC236}">
              <a16:creationId xmlns:a16="http://schemas.microsoft.com/office/drawing/2014/main" id="{EF3D6B68-CD1D-D75E-9704-DB8E815EB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9148" name="Picture 2">
          <a:extLst>
            <a:ext uri="{FF2B5EF4-FFF2-40B4-BE49-F238E27FC236}">
              <a16:creationId xmlns:a16="http://schemas.microsoft.com/office/drawing/2014/main" id="{8325295C-3B2F-3694-C6BD-112C3227D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32857" name="Picture 2">
          <a:extLst>
            <a:ext uri="{FF2B5EF4-FFF2-40B4-BE49-F238E27FC236}">
              <a16:creationId xmlns:a16="http://schemas.microsoft.com/office/drawing/2014/main" id="{D824B514-D711-8848-5452-30C9BF61D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33795" name="Picture 2">
          <a:extLst>
            <a:ext uri="{FF2B5EF4-FFF2-40B4-BE49-F238E27FC236}">
              <a16:creationId xmlns:a16="http://schemas.microsoft.com/office/drawing/2014/main" id="{1AC83FD3-49BF-E387-BEBF-4F2F8E1C0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18029" name="Picture 2">
          <a:extLst>
            <a:ext uri="{FF2B5EF4-FFF2-40B4-BE49-F238E27FC236}">
              <a16:creationId xmlns:a16="http://schemas.microsoft.com/office/drawing/2014/main" id="{314DF7F7-CFF2-0A11-C947-9006A70C2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3</xdr:row>
      <xdr:rowOff>95250</xdr:rowOff>
    </xdr:to>
    <xdr:pic>
      <xdr:nvPicPr>
        <xdr:cNvPr id="26097" name="Picture 2">
          <a:extLst>
            <a:ext uri="{FF2B5EF4-FFF2-40B4-BE49-F238E27FC236}">
              <a16:creationId xmlns:a16="http://schemas.microsoft.com/office/drawing/2014/main" id="{FBBC1571-18EA-8498-C2F8-2CC45D54F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104775</xdr:rowOff>
    </xdr:to>
    <xdr:pic>
      <xdr:nvPicPr>
        <xdr:cNvPr id="17087" name="Picture 2">
          <a:extLst>
            <a:ext uri="{FF2B5EF4-FFF2-40B4-BE49-F238E27FC236}">
              <a16:creationId xmlns:a16="http://schemas.microsoft.com/office/drawing/2014/main" id="{55136856-CE79-B1B9-1B26-1E7E0E308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6DA9-5236-4520-9B58-B3F9996C12E7}">
  <sheetPr codeName="Tabelle1">
    <pageSetUpPr fitToPage="1"/>
  </sheetPr>
  <dimension ref="A1:C60"/>
  <sheetViews>
    <sheetView tabSelected="1" workbookViewId="0"/>
  </sheetViews>
  <sheetFormatPr baseColWidth="10" defaultRowHeight="12.75"/>
  <cols>
    <col min="1" max="1" width="7.85546875" style="269" customWidth="1"/>
    <col min="2" max="2" width="3.42578125" style="269" customWidth="1"/>
    <col min="3" max="3" width="106.140625" style="269" customWidth="1"/>
    <col min="4" max="15" width="11.42578125" style="269"/>
    <col min="16" max="16" width="19" style="269" customWidth="1"/>
    <col min="17" max="16384" width="11.42578125" style="269"/>
  </cols>
  <sheetData>
    <row r="1" spans="1:3" ht="11.25" customHeight="1"/>
    <row r="2" spans="1:3" ht="17.25" customHeight="1">
      <c r="B2" s="270" t="s">
        <v>81</v>
      </c>
    </row>
    <row r="3" spans="1:3" ht="24" customHeight="1">
      <c r="B3" s="271" t="s">
        <v>488</v>
      </c>
    </row>
    <row r="4" spans="1:3" ht="21" customHeight="1">
      <c r="A4" s="272" t="s">
        <v>82</v>
      </c>
      <c r="B4" s="273" t="s">
        <v>496</v>
      </c>
    </row>
    <row r="5" spans="1:3" ht="12" customHeight="1"/>
    <row r="7" spans="1:3" ht="18">
      <c r="A7" s="274"/>
      <c r="B7" s="275" t="s">
        <v>522</v>
      </c>
      <c r="C7" s="274"/>
    </row>
    <row r="8" spans="1:3" ht="18">
      <c r="A8" s="274"/>
      <c r="B8" s="275"/>
      <c r="C8" s="274"/>
    </row>
    <row r="9" spans="1:3" ht="18">
      <c r="A9" s="274"/>
      <c r="B9" s="275" t="s">
        <v>501</v>
      </c>
      <c r="C9" s="274"/>
    </row>
    <row r="10" spans="1:3" ht="18">
      <c r="A10" s="274"/>
      <c r="B10" s="275"/>
      <c r="C10" s="274"/>
    </row>
    <row r="11" spans="1:3">
      <c r="A11" s="274"/>
      <c r="B11" s="276" t="s">
        <v>374</v>
      </c>
      <c r="C11" s="274"/>
    </row>
    <row r="12" spans="1:3">
      <c r="A12" s="274"/>
      <c r="B12" s="276" t="s">
        <v>465</v>
      </c>
      <c r="C12" s="274"/>
    </row>
    <row r="13" spans="1:3">
      <c r="A13" s="274"/>
      <c r="B13" s="276"/>
      <c r="C13" s="274"/>
    </row>
    <row r="14" spans="1:3">
      <c r="B14" s="276" t="s">
        <v>502</v>
      </c>
    </row>
    <row r="15" spans="1:3">
      <c r="B15" s="276" t="s">
        <v>402</v>
      </c>
    </row>
    <row r="16" spans="1:3">
      <c r="B16" s="276"/>
    </row>
    <row r="17" spans="2:3">
      <c r="B17" s="276"/>
    </row>
    <row r="18" spans="2:3" ht="15.75">
      <c r="B18" s="277" t="s">
        <v>523</v>
      </c>
    </row>
    <row r="19" spans="2:3">
      <c r="B19" s="276"/>
    </row>
    <row r="20" spans="2:3" s="276" customFormat="1">
      <c r="B20" s="276" t="s">
        <v>375</v>
      </c>
    </row>
    <row r="21" spans="2:3">
      <c r="B21" s="276" t="s">
        <v>139</v>
      </c>
      <c r="C21" s="276" t="s">
        <v>248</v>
      </c>
    </row>
    <row r="22" spans="2:3">
      <c r="B22" s="276" t="s">
        <v>140</v>
      </c>
      <c r="C22" s="276" t="s">
        <v>141</v>
      </c>
    </row>
    <row r="23" spans="2:3">
      <c r="B23" s="276" t="s">
        <v>376</v>
      </c>
      <c r="C23" s="276" t="s">
        <v>377</v>
      </c>
    </row>
    <row r="24" spans="2:3">
      <c r="B24" s="276"/>
      <c r="C24" s="276"/>
    </row>
    <row r="25" spans="2:3">
      <c r="B25" s="276" t="s">
        <v>378</v>
      </c>
    </row>
    <row r="26" spans="2:3">
      <c r="B26" s="276" t="s">
        <v>144</v>
      </c>
    </row>
    <row r="27" spans="2:3">
      <c r="B27" s="276"/>
    </row>
    <row r="28" spans="2:3">
      <c r="B28" s="285" t="s">
        <v>392</v>
      </c>
      <c r="C28" s="278"/>
    </row>
    <row r="29" spans="2:3">
      <c r="B29" s="285" t="s">
        <v>396</v>
      </c>
      <c r="C29" s="278"/>
    </row>
    <row r="30" spans="2:3">
      <c r="B30" s="276"/>
    </row>
    <row r="31" spans="2:3">
      <c r="B31" s="276" t="s">
        <v>386</v>
      </c>
    </row>
    <row r="32" spans="2:3">
      <c r="B32" s="276"/>
    </row>
    <row r="33" spans="2:3">
      <c r="B33" s="276" t="s">
        <v>145</v>
      </c>
    </row>
    <row r="34" spans="2:3">
      <c r="B34" s="276" t="s">
        <v>142</v>
      </c>
    </row>
    <row r="35" spans="2:3">
      <c r="B35" s="276"/>
    </row>
    <row r="36" spans="2:3">
      <c r="B36" s="276" t="s">
        <v>421</v>
      </c>
    </row>
    <row r="37" spans="2:3">
      <c r="B37" s="276" t="s">
        <v>524</v>
      </c>
    </row>
    <row r="38" spans="2:3">
      <c r="B38" s="276"/>
    </row>
    <row r="40" spans="2:3" ht="15.75">
      <c r="B40" s="277" t="s">
        <v>526</v>
      </c>
    </row>
    <row r="41" spans="2:3">
      <c r="B41" s="276"/>
    </row>
    <row r="42" spans="2:3">
      <c r="B42" s="276" t="s">
        <v>470</v>
      </c>
    </row>
    <row r="43" spans="2:3">
      <c r="B43" s="276" t="s">
        <v>139</v>
      </c>
      <c r="C43" s="276" t="s">
        <v>249</v>
      </c>
    </row>
    <row r="44" spans="2:3">
      <c r="B44" s="276" t="s">
        <v>140</v>
      </c>
      <c r="C44" s="276" t="s">
        <v>251</v>
      </c>
    </row>
    <row r="45" spans="2:3">
      <c r="B45" s="276" t="s">
        <v>376</v>
      </c>
      <c r="C45" s="276" t="s">
        <v>379</v>
      </c>
    </row>
    <row r="46" spans="2:3">
      <c r="B46" s="276"/>
    </row>
    <row r="47" spans="2:3" ht="21" customHeight="1">
      <c r="B47" s="290" t="s">
        <v>380</v>
      </c>
      <c r="C47" s="291"/>
    </row>
    <row r="48" spans="2:3">
      <c r="B48" s="276"/>
    </row>
    <row r="49" spans="2:2">
      <c r="B49" s="276" t="s">
        <v>381</v>
      </c>
    </row>
    <row r="50" spans="2:2">
      <c r="B50" s="276" t="s">
        <v>250</v>
      </c>
    </row>
    <row r="51" spans="2:2">
      <c r="B51" s="276" t="s">
        <v>144</v>
      </c>
    </row>
    <row r="52" spans="2:2">
      <c r="B52" s="276"/>
    </row>
    <row r="53" spans="2:2">
      <c r="B53" s="285" t="s">
        <v>394</v>
      </c>
    </row>
    <row r="54" spans="2:2">
      <c r="B54" s="285" t="s">
        <v>393</v>
      </c>
    </row>
    <row r="55" spans="2:2">
      <c r="B55" s="276"/>
    </row>
    <row r="56" spans="2:2">
      <c r="B56" s="276" t="s">
        <v>145</v>
      </c>
    </row>
    <row r="57" spans="2:2">
      <c r="B57" s="276" t="s">
        <v>142</v>
      </c>
    </row>
    <row r="58" spans="2:2">
      <c r="B58" s="276"/>
    </row>
    <row r="59" spans="2:2">
      <c r="B59" s="276" t="s">
        <v>422</v>
      </c>
    </row>
    <row r="60" spans="2:2">
      <c r="B60" s="276" t="s">
        <v>525</v>
      </c>
    </row>
  </sheetData>
  <sheetProtection algorithmName="SHA-512" hashValue="EqqEfR3PAeBVLwSvckD3JTGRvuMX3NXDvgUabVSu21wp/8ZzvSuLzCxO7/ySCyvWk7VlNz+bMY3coBwif5Vn6Q==" saltValue="sSQfOHYeFvlIOG+6nr3Vuw==" spinCount="100000" sheet="1" objects="1" scenarios="1"/>
  <printOptions horizontalCentered="1"/>
  <pageMargins left="0.15748031496062992" right="0.39370078740157483" top="0.39370078740157483" bottom="0.31496062992125984" header="0.19685039370078741" footer="0.19685039370078741"/>
  <pageSetup paperSize="9" scale="85" fitToHeight="0" orientation="portrait" r:id="rId1"/>
  <headerFooter alignWithMargins="0">
    <oddFooter>&amp;L&amp;9&amp;D&amp;R&amp;9Projekteingabe Anleitung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78A9-8A18-4922-8369-1CB79190AE0E}">
  <sheetPr codeName="Tabelle10">
    <tabColor rgb="FFFFC000"/>
    <pageSetUpPr fitToPage="1"/>
  </sheetPr>
  <dimension ref="A1:AB326"/>
  <sheetViews>
    <sheetView zoomScaleNormal="100" workbookViewId="0"/>
  </sheetViews>
  <sheetFormatPr baseColWidth="10" defaultRowHeight="12.75"/>
  <cols>
    <col min="1" max="1" width="7.85546875" style="2" customWidth="1"/>
    <col min="2" max="3" width="2.85546875" style="2" customWidth="1"/>
    <col min="4" max="4" width="20.85546875" style="2" customWidth="1"/>
    <col min="5" max="5" width="2.85546875" style="2" customWidth="1"/>
    <col min="6" max="6" width="9" style="2" customWidth="1"/>
    <col min="7" max="7" width="2.85546875" style="2" customWidth="1"/>
    <col min="8" max="8" width="9" style="2" customWidth="1"/>
    <col min="9" max="9" width="2.85546875" style="2" customWidth="1"/>
    <col min="10" max="10" width="9" style="2" customWidth="1"/>
    <col min="11" max="11" width="2.85546875" style="2" customWidth="1"/>
    <col min="12" max="12" width="9" style="2" customWidth="1"/>
    <col min="13" max="13" width="2.85546875" style="2" customWidth="1"/>
    <col min="14" max="14" width="9" style="2" customWidth="1"/>
    <col min="15" max="15" width="2.85546875" style="2" customWidth="1"/>
    <col min="16" max="16" width="9" style="2" customWidth="1"/>
    <col min="17" max="17" width="2.85546875" style="2" customWidth="1"/>
    <col min="18" max="18" width="9.28515625" style="2" customWidth="1"/>
    <col min="19" max="19" width="2.85546875" style="2" customWidth="1"/>
    <col min="20" max="20" width="9.28515625" style="2" customWidth="1"/>
    <col min="21" max="21" width="8.42578125" style="2" customWidth="1"/>
    <col min="22" max="22" width="9.28515625" style="2" customWidth="1"/>
    <col min="23" max="23" width="2.85546875" style="2" customWidth="1"/>
    <col min="24" max="24" width="9.28515625" style="2" customWidth="1"/>
    <col min="25" max="26" width="11.42578125" style="2"/>
    <col min="27" max="27" width="19" style="2" customWidth="1"/>
    <col min="28" max="16384" width="11.42578125" style="2"/>
  </cols>
  <sheetData>
    <row r="1" spans="1:25" ht="11.25" customHeight="1">
      <c r="I1" s="16"/>
      <c r="J1" s="16"/>
      <c r="L1" s="16"/>
      <c r="M1" s="16"/>
      <c r="N1" s="17"/>
      <c r="P1" s="17"/>
      <c r="R1" s="145"/>
    </row>
    <row r="2" spans="1:25" ht="17.25" customHeight="1">
      <c r="B2" s="11" t="s">
        <v>81</v>
      </c>
      <c r="I2" s="16"/>
      <c r="J2" s="16"/>
      <c r="L2" s="16"/>
      <c r="M2" s="16"/>
      <c r="N2" s="495" t="str">
        <f>IF(Projekteingabe!N2="","",Projekteingabe!N2)</f>
        <v/>
      </c>
      <c r="O2" s="496" t="str">
        <f>IF(Projekteingabe!O2="","",Projekteingabe!O2)</f>
        <v/>
      </c>
      <c r="P2" s="497"/>
      <c r="R2" s="145"/>
    </row>
    <row r="3" spans="1:25" ht="24" customHeight="1">
      <c r="B3" s="80" t="s">
        <v>488</v>
      </c>
      <c r="I3" s="16"/>
      <c r="J3" s="16"/>
      <c r="L3" s="16"/>
      <c r="M3" s="16"/>
      <c r="N3" s="17"/>
      <c r="P3" s="17"/>
      <c r="R3" s="145"/>
    </row>
    <row r="4" spans="1:25" ht="21" customHeight="1">
      <c r="A4" s="79" t="s">
        <v>82</v>
      </c>
      <c r="B4" s="12" t="s">
        <v>496</v>
      </c>
      <c r="G4" s="16"/>
      <c r="H4" s="16"/>
      <c r="J4" s="16"/>
      <c r="K4" s="16"/>
      <c r="L4" s="17"/>
      <c r="N4" s="17"/>
      <c r="R4" s="145"/>
    </row>
    <row r="5" spans="1:25" ht="12" customHeight="1">
      <c r="I5" s="3"/>
      <c r="J5" s="3"/>
      <c r="L5" s="3"/>
      <c r="M5" s="3"/>
      <c r="R5" s="145"/>
    </row>
    <row r="6" spans="1:25" ht="26.25" customHeight="1">
      <c r="B6" s="31"/>
      <c r="C6" s="449" t="s">
        <v>532</v>
      </c>
      <c r="D6" s="429"/>
      <c r="E6" s="429"/>
      <c r="F6" s="429"/>
      <c r="G6" s="429"/>
      <c r="H6" s="429"/>
      <c r="I6" s="429"/>
      <c r="J6" s="429"/>
      <c r="K6" s="429"/>
      <c r="L6" s="429"/>
      <c r="M6" s="429"/>
      <c r="N6" s="429"/>
      <c r="O6" s="429"/>
      <c r="P6" s="429"/>
      <c r="Q6" s="22"/>
      <c r="R6" s="145"/>
    </row>
    <row r="7" spans="1:25" s="3" customFormat="1" ht="19.5" customHeight="1">
      <c r="B7" s="58"/>
      <c r="C7" s="450" t="s">
        <v>505</v>
      </c>
      <c r="D7" s="443"/>
      <c r="E7" s="443"/>
      <c r="F7" s="443"/>
      <c r="G7" s="443"/>
      <c r="H7" s="443"/>
      <c r="I7" s="443"/>
      <c r="J7" s="443"/>
      <c r="K7" s="443"/>
      <c r="L7" s="443"/>
      <c r="M7" s="443"/>
      <c r="N7" s="443"/>
      <c r="O7" s="443"/>
      <c r="P7" s="443"/>
      <c r="Q7" s="55"/>
      <c r="R7" s="145"/>
      <c r="S7" s="2"/>
      <c r="T7" s="2"/>
      <c r="U7" s="2"/>
    </row>
    <row r="8" spans="1:25" ht="15" customHeight="1">
      <c r="B8" s="24"/>
      <c r="C8" s="6"/>
      <c r="D8" s="7"/>
      <c r="E8" s="6"/>
      <c r="F8" s="6"/>
      <c r="G8" s="6"/>
      <c r="H8" s="6"/>
      <c r="I8" s="6"/>
      <c r="J8" s="6"/>
      <c r="Q8" s="23"/>
      <c r="R8" s="144"/>
    </row>
    <row r="9" spans="1:25" ht="15" customHeight="1">
      <c r="B9" s="25"/>
      <c r="C9" s="375" t="s">
        <v>21</v>
      </c>
      <c r="D9" s="410"/>
      <c r="E9" s="443"/>
      <c r="F9" s="498" t="str">
        <f>IF(Projekteingabe!F9:P9="","",Projekteingabe!F9:P9)</f>
        <v/>
      </c>
      <c r="G9" s="499"/>
      <c r="H9" s="499"/>
      <c r="I9" s="499"/>
      <c r="J9" s="499"/>
      <c r="K9" s="499"/>
      <c r="L9" s="499"/>
      <c r="M9" s="499"/>
      <c r="N9" s="499"/>
      <c r="O9" s="499"/>
      <c r="P9" s="500"/>
      <c r="Q9" s="23"/>
      <c r="R9" s="146"/>
    </row>
    <row r="10" spans="1:25" ht="15" customHeight="1">
      <c r="B10" s="25"/>
      <c r="C10" s="375" t="s">
        <v>510</v>
      </c>
      <c r="D10" s="410"/>
      <c r="E10" s="443"/>
      <c r="F10" s="498" t="str">
        <f>IF(Projekteingabe!F10="","",Projekteingabe!F10)</f>
        <v/>
      </c>
      <c r="G10" s="499"/>
      <c r="H10" s="499"/>
      <c r="I10" s="499"/>
      <c r="J10" s="499"/>
      <c r="K10" s="499"/>
      <c r="L10" s="499"/>
      <c r="M10" s="499"/>
      <c r="N10" s="499"/>
      <c r="O10" s="499"/>
      <c r="P10" s="500"/>
      <c r="Q10" s="23"/>
      <c r="R10" s="145"/>
    </row>
    <row r="11" spans="1:25" ht="15" customHeight="1">
      <c r="B11" s="25"/>
      <c r="C11" s="8"/>
      <c r="D11" s="6"/>
      <c r="E11" s="8"/>
      <c r="Q11" s="23"/>
      <c r="R11" s="145"/>
    </row>
    <row r="12" spans="1:25" ht="18.75" customHeight="1">
      <c r="B12" s="25"/>
      <c r="C12" s="375" t="s">
        <v>19</v>
      </c>
      <c r="D12" s="410"/>
      <c r="E12" s="410"/>
      <c r="F12" s="410"/>
      <c r="G12" s="410"/>
      <c r="H12" s="410"/>
      <c r="I12" s="410"/>
      <c r="J12" s="410"/>
      <c r="Q12" s="23"/>
      <c r="R12" s="145"/>
    </row>
    <row r="13" spans="1:25" ht="15" customHeight="1">
      <c r="B13" s="25"/>
      <c r="C13" s="152" t="str">
        <f>IF(Projekteingabe!C13="","",Projekteingabe!C13)</f>
        <v/>
      </c>
      <c r="D13" s="60" t="s">
        <v>24</v>
      </c>
      <c r="E13" s="152" t="str">
        <f>IF(Projekteingabe!E13="","",Projekteingabe!E13)</f>
        <v/>
      </c>
      <c r="F13" s="60" t="s">
        <v>18</v>
      </c>
      <c r="G13" s="62"/>
      <c r="H13" s="60"/>
      <c r="Q13" s="23"/>
      <c r="R13" s="295" t="str">
        <f>IF(COUNTIF(C13:E13,"x")&gt;1,"Entweder oder!","")</f>
        <v/>
      </c>
      <c r="S13" s="293"/>
      <c r="T13" s="293"/>
      <c r="U13" s="293"/>
      <c r="V13" s="293"/>
      <c r="W13" s="293"/>
      <c r="X13" s="293"/>
      <c r="Y13" s="293"/>
    </row>
    <row r="14" spans="1:25" ht="7.5" customHeight="1">
      <c r="B14" s="25"/>
      <c r="C14" s="6"/>
      <c r="D14" s="6"/>
      <c r="E14" s="127"/>
      <c r="F14" s="6"/>
      <c r="G14" s="6"/>
      <c r="H14" s="6"/>
      <c r="I14" s="6"/>
      <c r="J14" s="6"/>
      <c r="K14" s="6"/>
      <c r="L14" s="6"/>
      <c r="M14" s="6"/>
      <c r="N14" s="6"/>
      <c r="O14" s="6"/>
      <c r="P14" s="6"/>
      <c r="Q14" s="23"/>
      <c r="R14" s="145"/>
    </row>
    <row r="15" spans="1:25" ht="15" customHeight="1">
      <c r="B15" s="25"/>
      <c r="C15" s="294" t="s">
        <v>431</v>
      </c>
      <c r="D15" s="293"/>
      <c r="E15" s="293"/>
      <c r="F15" s="293"/>
      <c r="G15" s="293"/>
      <c r="H15" s="293"/>
      <c r="I15" s="293"/>
      <c r="J15" s="293"/>
      <c r="Q15" s="23"/>
      <c r="R15" s="145"/>
    </row>
    <row r="16" spans="1:25" ht="15" customHeight="1">
      <c r="B16" s="25"/>
      <c r="C16" s="152" t="str">
        <f>IF(Projekteingabe!C16="","",Projekteingabe!C16)</f>
        <v xml:space="preserve"> </v>
      </c>
      <c r="D16" s="62" t="s">
        <v>427</v>
      </c>
      <c r="E16" s="152" t="str">
        <f>IF(Projekteingabe!E16="","",Projekteingabe!E16)</f>
        <v/>
      </c>
      <c r="F16" s="62" t="s">
        <v>428</v>
      </c>
      <c r="G16" s="60"/>
      <c r="H16" s="60"/>
      <c r="Q16" s="23"/>
      <c r="R16" s="177" t="str">
        <f>IF(COUNTIF(C16:E16,"x")=2,"Entweder oder!",IF(COUNTIF(C16:E16,"x")=0,"Bitte Ankreuzen!",""))</f>
        <v>Bitte Ankreuzen!</v>
      </c>
      <c r="S16" s="293"/>
      <c r="T16" s="293"/>
      <c r="U16" s="293"/>
      <c r="V16" s="293"/>
      <c r="W16" s="293"/>
      <c r="X16" s="293"/>
      <c r="Y16" s="293"/>
    </row>
    <row r="17" spans="2:25" ht="15" customHeight="1">
      <c r="B17" s="25"/>
      <c r="D17" s="8"/>
      <c r="I17" s="6"/>
      <c r="J17" s="6"/>
      <c r="L17" s="6"/>
      <c r="M17" s="6"/>
      <c r="N17" s="6"/>
      <c r="P17" s="6"/>
      <c r="Q17" s="23"/>
      <c r="R17" s="145"/>
    </row>
    <row r="18" spans="2:25" ht="18.75" customHeight="1">
      <c r="B18" s="32"/>
      <c r="C18" s="453" t="s">
        <v>107</v>
      </c>
      <c r="D18" s="410"/>
      <c r="E18" s="410"/>
      <c r="F18" s="410"/>
      <c r="G18" s="443"/>
      <c r="H18" s="443"/>
      <c r="Q18" s="23"/>
      <c r="R18" s="409" t="str">
        <f>IF(COUNTIF(C20:C24,"x")&gt;1,"Es darf nur ein Förderbereich gewählt werden!","")</f>
        <v/>
      </c>
      <c r="S18" s="410"/>
      <c r="T18" s="410"/>
      <c r="U18" s="410"/>
      <c r="V18" s="410"/>
      <c r="W18" s="410"/>
      <c r="X18" s="410"/>
      <c r="Y18" s="410"/>
    </row>
    <row r="19" spans="2:25" ht="7.5" customHeight="1">
      <c r="B19" s="25"/>
      <c r="C19" s="6"/>
      <c r="D19" s="6"/>
      <c r="E19" s="127"/>
      <c r="F19" s="6"/>
      <c r="G19" s="6"/>
      <c r="H19" s="6"/>
      <c r="I19" s="6"/>
      <c r="J19" s="6"/>
      <c r="K19" s="6"/>
      <c r="L19" s="6"/>
      <c r="M19" s="6"/>
      <c r="N19" s="6"/>
      <c r="O19" s="6"/>
      <c r="P19" s="6"/>
      <c r="Q19" s="23"/>
      <c r="R19" s="145"/>
    </row>
    <row r="20" spans="2:25" ht="15" customHeight="1">
      <c r="B20" s="25"/>
      <c r="C20" s="152" t="str">
        <f>IF(Projekteingabe!C20="","",Projekteingabe!C20)</f>
        <v xml:space="preserve"> </v>
      </c>
      <c r="D20" s="60" t="s">
        <v>99</v>
      </c>
      <c r="E20" s="301" t="s">
        <v>435</v>
      </c>
      <c r="F20" s="6"/>
      <c r="G20" s="6"/>
      <c r="H20" s="6"/>
      <c r="I20" s="6"/>
      <c r="J20" s="6"/>
      <c r="K20" s="6"/>
      <c r="L20" s="6"/>
      <c r="M20" s="6"/>
      <c r="N20" s="6"/>
      <c r="O20" s="6"/>
      <c r="P20" s="6"/>
      <c r="Q20" s="23"/>
      <c r="R20" s="145"/>
    </row>
    <row r="21" spans="2:25" ht="15" customHeight="1">
      <c r="B21" s="25"/>
      <c r="C21" s="6"/>
      <c r="D21" s="6"/>
      <c r="E21" s="300"/>
      <c r="F21" s="6"/>
      <c r="G21" s="6"/>
      <c r="H21" s="6"/>
      <c r="I21" s="6"/>
      <c r="J21" s="6"/>
      <c r="K21" s="6"/>
      <c r="L21" s="6"/>
      <c r="M21" s="6"/>
      <c r="N21" s="6"/>
      <c r="O21" s="6"/>
      <c r="P21" s="6"/>
      <c r="Q21" s="23"/>
      <c r="R21" s="145"/>
    </row>
    <row r="22" spans="2:25" ht="15" customHeight="1">
      <c r="B22" s="25"/>
      <c r="C22" s="152" t="str">
        <f>IF(Projekteingabe!C22="","",Projekteingabe!C22)</f>
        <v xml:space="preserve"> </v>
      </c>
      <c r="D22" s="60" t="s">
        <v>506</v>
      </c>
      <c r="E22" s="301" t="s">
        <v>507</v>
      </c>
      <c r="F22" s="6"/>
      <c r="G22" s="6"/>
      <c r="H22" s="6"/>
      <c r="I22" s="6"/>
      <c r="J22" s="6"/>
      <c r="K22" s="6"/>
      <c r="L22" s="6"/>
      <c r="M22" s="6"/>
      <c r="N22" s="6"/>
      <c r="O22" s="6"/>
      <c r="P22" s="6"/>
      <c r="Q22" s="23"/>
      <c r="R22" s="145"/>
    </row>
    <row r="23" spans="2:25" ht="15" customHeight="1">
      <c r="B23" s="25"/>
      <c r="C23" s="6"/>
      <c r="D23" s="6"/>
      <c r="E23" s="128"/>
      <c r="F23" s="6"/>
      <c r="G23" s="6"/>
      <c r="H23" s="6"/>
      <c r="I23" s="6"/>
      <c r="J23" s="6"/>
      <c r="K23" s="6"/>
      <c r="L23" s="6"/>
      <c r="M23" s="6"/>
      <c r="N23" s="6"/>
      <c r="O23" s="6"/>
      <c r="P23" s="6"/>
      <c r="Q23" s="23"/>
      <c r="R23" s="145"/>
    </row>
    <row r="24" spans="2:25" ht="15" customHeight="1">
      <c r="B24" s="25"/>
      <c r="C24" s="152" t="str">
        <f>IF(Projekteingabe!C24="","",Projekteingabe!C24)</f>
        <v xml:space="preserve"> </v>
      </c>
      <c r="D24" s="60" t="s">
        <v>459</v>
      </c>
      <c r="E24" s="301" t="s">
        <v>508</v>
      </c>
      <c r="F24" s="6"/>
      <c r="G24" s="6"/>
      <c r="H24" s="6"/>
      <c r="I24" s="6"/>
      <c r="J24" s="6"/>
      <c r="K24" s="6"/>
      <c r="L24" s="6"/>
      <c r="M24" s="6"/>
      <c r="N24" s="6"/>
      <c r="O24" s="6"/>
      <c r="P24" s="6"/>
      <c r="Q24" s="23"/>
      <c r="R24" s="145"/>
    </row>
    <row r="25" spans="2:25" ht="15" customHeight="1">
      <c r="B25" s="25"/>
      <c r="C25" s="6"/>
      <c r="D25" s="6"/>
      <c r="E25" s="128"/>
      <c r="F25" s="6"/>
      <c r="G25" s="6"/>
      <c r="H25" s="6"/>
      <c r="I25" s="6"/>
      <c r="J25" s="6"/>
      <c r="K25" s="6"/>
      <c r="L25" s="6"/>
      <c r="M25" s="6"/>
      <c r="N25" s="6"/>
      <c r="O25" s="6"/>
      <c r="P25" s="6"/>
      <c r="Q25" s="23"/>
      <c r="R25" s="145"/>
    </row>
    <row r="26" spans="2:25" ht="7.5" customHeight="1">
      <c r="B26" s="27"/>
      <c r="C26" s="28"/>
      <c r="D26" s="28"/>
      <c r="E26" s="28"/>
      <c r="F26" s="28"/>
      <c r="G26" s="28"/>
      <c r="H26" s="28"/>
      <c r="I26" s="28"/>
      <c r="J26" s="28"/>
      <c r="K26" s="28"/>
      <c r="L26" s="28"/>
      <c r="M26" s="28"/>
      <c r="N26" s="28"/>
      <c r="O26" s="28"/>
      <c r="P26" s="28"/>
      <c r="Q26" s="29"/>
      <c r="R26" s="145"/>
    </row>
    <row r="27" spans="2:25" ht="15" customHeight="1">
      <c r="B27" s="6"/>
      <c r="D27" s="6"/>
      <c r="R27" s="145"/>
    </row>
    <row r="28" spans="2:25" ht="22.5" customHeight="1">
      <c r="B28" s="41"/>
      <c r="C28" s="446" t="s">
        <v>302</v>
      </c>
      <c r="D28" s="447"/>
      <c r="E28" s="447"/>
      <c r="F28" s="447"/>
      <c r="G28" s="448"/>
      <c r="H28" s="448"/>
      <c r="I28" s="21"/>
      <c r="J28" s="21"/>
      <c r="K28" s="21"/>
      <c r="L28" s="21"/>
      <c r="M28" s="21"/>
      <c r="N28" s="21"/>
      <c r="O28" s="21"/>
      <c r="P28" s="21"/>
      <c r="Q28" s="22"/>
      <c r="R28" s="145"/>
    </row>
    <row r="29" spans="2:25" s="6" customFormat="1" ht="33" customHeight="1">
      <c r="B29" s="32"/>
      <c r="C29" s="451" t="s">
        <v>434</v>
      </c>
      <c r="D29" s="452"/>
      <c r="E29" s="452"/>
      <c r="F29" s="452"/>
      <c r="G29" s="452"/>
      <c r="H29" s="452"/>
      <c r="I29" s="452"/>
      <c r="J29" s="452"/>
      <c r="K29" s="452"/>
      <c r="L29" s="452"/>
      <c r="M29" s="452"/>
      <c r="N29" s="452"/>
      <c r="O29" s="452"/>
      <c r="P29" s="452"/>
      <c r="Q29" s="23"/>
      <c r="R29" s="144"/>
    </row>
    <row r="30" spans="2:25" ht="15" customHeight="1">
      <c r="B30" s="25"/>
      <c r="C30" s="152" t="str">
        <f>IF(Projekteingabe!C30="","",Projekteingabe!C30)</f>
        <v/>
      </c>
      <c r="D30" s="62" t="s">
        <v>11</v>
      </c>
      <c r="E30" s="152" t="str">
        <f>IF(Projekteingabe!E30="","",Projekteingabe!E30)</f>
        <v/>
      </c>
      <c r="F30" s="222" t="s">
        <v>303</v>
      </c>
      <c r="G30" s="60"/>
      <c r="H30" s="60"/>
      <c r="I30" s="498" t="str">
        <f>IF(Projekteingabe!I30="","",Projekteingabe!I30)</f>
        <v/>
      </c>
      <c r="J30" s="499"/>
      <c r="K30" s="499"/>
      <c r="L30" s="499"/>
      <c r="M30" s="499"/>
      <c r="N30" s="499"/>
      <c r="O30" s="499"/>
      <c r="P30" s="500"/>
      <c r="Q30" s="23"/>
      <c r="R30" s="377" t="str">
        <f>IF(COUNTIF(C30:E30,"x")&gt;1,"Entweder oder!","")</f>
        <v/>
      </c>
      <c r="S30" s="378"/>
      <c r="T30" s="378"/>
      <c r="U30" s="378"/>
      <c r="V30" s="378"/>
      <c r="W30" s="378"/>
      <c r="X30" s="378"/>
      <c r="Y30" s="378"/>
    </row>
    <row r="31" spans="2:25" ht="7.5" customHeight="1">
      <c r="B31" s="27"/>
      <c r="C31" s="28"/>
      <c r="D31" s="28"/>
      <c r="E31" s="28"/>
      <c r="F31" s="28"/>
      <c r="G31" s="28"/>
      <c r="H31" s="28"/>
      <c r="I31" s="28"/>
      <c r="J31" s="28"/>
      <c r="K31" s="28"/>
      <c r="L31" s="28"/>
      <c r="M31" s="28"/>
      <c r="N31" s="28"/>
      <c r="O31" s="28"/>
      <c r="P31" s="28"/>
      <c r="Q31" s="29"/>
      <c r="R31" s="145"/>
    </row>
    <row r="32" spans="2:25" ht="15" customHeight="1">
      <c r="B32" s="6"/>
      <c r="C32" s="6"/>
      <c r="D32" s="6"/>
      <c r="E32" s="6"/>
      <c r="F32" s="6"/>
      <c r="G32" s="6"/>
      <c r="H32" s="6"/>
      <c r="I32" s="6"/>
      <c r="J32" s="6"/>
      <c r="K32" s="6"/>
      <c r="L32" s="6"/>
      <c r="M32" s="6"/>
      <c r="N32" s="6"/>
      <c r="O32" s="6"/>
      <c r="P32" s="6"/>
      <c r="Q32" s="6"/>
      <c r="R32" s="145"/>
    </row>
    <row r="33" spans="2:25" ht="30" customHeight="1">
      <c r="B33" s="59"/>
      <c r="C33" s="408" t="s">
        <v>238</v>
      </c>
      <c r="D33" s="412"/>
      <c r="E33" s="412"/>
      <c r="F33" s="412"/>
      <c r="G33" s="412"/>
      <c r="H33" s="412"/>
      <c r="I33" s="412"/>
      <c r="J33" s="412"/>
      <c r="K33" s="412"/>
      <c r="L33" s="412"/>
      <c r="M33" s="412"/>
      <c r="N33" s="412"/>
      <c r="O33" s="429"/>
      <c r="P33" s="429"/>
      <c r="Q33" s="22"/>
      <c r="R33" s="145"/>
    </row>
    <row r="34" spans="2:25" ht="7.5" customHeight="1">
      <c r="B34" s="41"/>
      <c r="C34" s="70"/>
      <c r="D34" s="70"/>
      <c r="E34" s="397"/>
      <c r="F34" s="398"/>
      <c r="G34" s="398"/>
      <c r="H34" s="398"/>
      <c r="I34" s="398"/>
      <c r="J34" s="398"/>
      <c r="K34" s="398"/>
      <c r="L34" s="398"/>
      <c r="M34" s="398"/>
      <c r="N34" s="398"/>
      <c r="O34" s="398"/>
      <c r="P34" s="398"/>
      <c r="Q34" s="22"/>
      <c r="R34" s="145"/>
    </row>
    <row r="35" spans="2:25" ht="15" customHeight="1">
      <c r="B35" s="25"/>
      <c r="C35" s="382" t="s">
        <v>350</v>
      </c>
      <c r="D35" s="502"/>
      <c r="E35" s="399" t="str">
        <f>IF(F10="","",F10)</f>
        <v/>
      </c>
      <c r="F35" s="400"/>
      <c r="G35" s="400"/>
      <c r="H35" s="400"/>
      <c r="I35" s="400"/>
      <c r="J35" s="400"/>
      <c r="K35" s="400"/>
      <c r="L35" s="400"/>
      <c r="M35" s="400"/>
      <c r="N35" s="400"/>
      <c r="O35" s="400"/>
      <c r="P35" s="401"/>
      <c r="Q35" s="23"/>
      <c r="R35" s="145"/>
    </row>
    <row r="36" spans="2:25" ht="7.5" customHeight="1">
      <c r="B36" s="25"/>
      <c r="C36" s="263"/>
      <c r="D36" s="263"/>
      <c r="E36" s="391"/>
      <c r="F36" s="393"/>
      <c r="G36" s="393"/>
      <c r="H36" s="393"/>
      <c r="I36" s="393"/>
      <c r="J36" s="393"/>
      <c r="K36" s="393"/>
      <c r="L36" s="393"/>
      <c r="M36" s="393"/>
      <c r="N36" s="393"/>
      <c r="O36" s="393"/>
      <c r="P36" s="393"/>
      <c r="Q36" s="23"/>
      <c r="R36" s="145"/>
    </row>
    <row r="37" spans="2:25" ht="15" customHeight="1">
      <c r="B37" s="25"/>
      <c r="C37" s="503" t="s">
        <v>351</v>
      </c>
      <c r="D37" s="385"/>
      <c r="E37" s="152" t="str">
        <f>IF(Projekteingabe!E37="","",Projekteingabe!E37)</f>
        <v/>
      </c>
      <c r="F37" s="62" t="s">
        <v>28</v>
      </c>
      <c r="G37" s="152" t="str">
        <f>IF(Projekteingabe!G37="","",Projekteingabe!G37)</f>
        <v xml:space="preserve"> </v>
      </c>
      <c r="H37" s="62" t="s">
        <v>29</v>
      </c>
      <c r="Q37" s="23"/>
      <c r="R37" s="374" t="str">
        <f>IF(COUNTIF(E37:G37,"x")&gt;1,"Entweder Herr oder Frau!","")</f>
        <v/>
      </c>
      <c r="S37" s="374"/>
      <c r="T37" s="374"/>
      <c r="U37" s="374"/>
      <c r="V37" s="374"/>
      <c r="W37" s="374"/>
      <c r="X37" s="374"/>
      <c r="Y37" s="374"/>
    </row>
    <row r="38" spans="2:25" ht="7.5" customHeight="1">
      <c r="B38" s="25"/>
      <c r="C38" s="385"/>
      <c r="D38" s="385"/>
      <c r="E38" s="391"/>
      <c r="F38" s="393"/>
      <c r="G38" s="393"/>
      <c r="H38" s="393"/>
      <c r="I38" s="393"/>
      <c r="J38" s="393"/>
      <c r="K38" s="393"/>
      <c r="L38" s="393"/>
      <c r="M38" s="393"/>
      <c r="N38" s="393"/>
      <c r="O38" s="393"/>
      <c r="P38" s="393"/>
      <c r="Q38" s="23"/>
      <c r="R38" s="145"/>
    </row>
    <row r="39" spans="2:25" ht="15" customHeight="1">
      <c r="B39" s="25"/>
      <c r="C39" s="385"/>
      <c r="D39" s="385"/>
      <c r="E39" s="391" t="s">
        <v>31</v>
      </c>
      <c r="F39" s="393"/>
      <c r="G39" s="498" t="str">
        <f>IF(Projekteingabe!G39:J39="","",Projekteingabe!G39:J39)</f>
        <v/>
      </c>
      <c r="H39" s="507"/>
      <c r="I39" s="507"/>
      <c r="J39" s="508"/>
      <c r="K39" s="375" t="s">
        <v>32</v>
      </c>
      <c r="L39" s="375"/>
      <c r="M39" s="498" t="str">
        <f>IF(Projekteingabe!M39="","",Projekteingabe!M39)</f>
        <v/>
      </c>
      <c r="N39" s="507" t="str">
        <f>IF(Projekteingabe!N39="","",Projekteingabe!N39)</f>
        <v/>
      </c>
      <c r="O39" s="507" t="str">
        <f>IF(Projekteingabe!O39="","",Projekteingabe!O39)</f>
        <v/>
      </c>
      <c r="P39" s="508" t="str">
        <f>IF(Projekteingabe!P39="","",Projekteingabe!P39)</f>
        <v/>
      </c>
      <c r="Q39" s="23"/>
      <c r="R39" s="145"/>
      <c r="V39" s="4"/>
    </row>
    <row r="40" spans="2:25" ht="7.5" customHeight="1">
      <c r="B40" s="25"/>
      <c r="C40" s="8"/>
      <c r="D40" s="8"/>
      <c r="E40" s="391"/>
      <c r="F40" s="393"/>
      <c r="G40" s="393"/>
      <c r="H40" s="393"/>
      <c r="I40" s="393"/>
      <c r="J40" s="393"/>
      <c r="K40" s="393"/>
      <c r="L40" s="393"/>
      <c r="M40" s="393"/>
      <c r="N40" s="393"/>
      <c r="O40" s="393"/>
      <c r="P40" s="393"/>
      <c r="Q40" s="23"/>
      <c r="R40" s="145"/>
    </row>
    <row r="41" spans="2:25" ht="15" customHeight="1">
      <c r="B41" s="25"/>
      <c r="C41" s="8"/>
      <c r="D41" s="8"/>
      <c r="E41" s="375" t="s">
        <v>33</v>
      </c>
      <c r="F41" s="375"/>
      <c r="G41" s="375"/>
      <c r="H41" s="375"/>
      <c r="I41" s="498" t="str">
        <f>IF(Projekteingabe!I41="","",Projekteingabe!I41)</f>
        <v/>
      </c>
      <c r="J41" s="499" t="str">
        <f>IF(Projekteingabe!J41="","",Projekteingabe!J41)</f>
        <v/>
      </c>
      <c r="K41" s="499" t="str">
        <f>IF(Projekteingabe!K41="","",Projekteingabe!K41)</f>
        <v/>
      </c>
      <c r="L41" s="499" t="str">
        <f>IF(Projekteingabe!L41="","",Projekteingabe!L41)</f>
        <v/>
      </c>
      <c r="M41" s="507" t="str">
        <f>IF(Projekteingabe!M41="","",Projekteingabe!M41)</f>
        <v/>
      </c>
      <c r="N41" s="507" t="str">
        <f>IF(Projekteingabe!N41="","",Projekteingabe!N41)</f>
        <v/>
      </c>
      <c r="O41" s="507" t="str">
        <f>IF(Projekteingabe!O41="","",Projekteingabe!O41)</f>
        <v/>
      </c>
      <c r="P41" s="508" t="str">
        <f>IF(Projekteingabe!P41="","",Projekteingabe!P41)</f>
        <v/>
      </c>
      <c r="Q41" s="23"/>
      <c r="R41" s="145"/>
    </row>
    <row r="42" spans="2:25" ht="7.5" customHeight="1">
      <c r="B42" s="25"/>
      <c r="C42" s="8"/>
      <c r="D42" s="8"/>
      <c r="E42" s="391"/>
      <c r="F42" s="393"/>
      <c r="G42" s="393"/>
      <c r="H42" s="393"/>
      <c r="I42" s="393"/>
      <c r="J42" s="393"/>
      <c r="K42" s="393"/>
      <c r="L42" s="393"/>
      <c r="M42" s="393"/>
      <c r="N42" s="393"/>
      <c r="O42" s="393"/>
      <c r="P42" s="393"/>
      <c r="Q42" s="23"/>
      <c r="R42" s="145"/>
    </row>
    <row r="43" spans="2:25" ht="15" customHeight="1">
      <c r="B43" s="25"/>
      <c r="C43" s="8"/>
      <c r="D43" s="8"/>
      <c r="E43" s="391" t="s">
        <v>34</v>
      </c>
      <c r="F43" s="391"/>
      <c r="G43" s="498" t="str">
        <f>IF(Projekteingabe!G43="","",Projekteingabe!G43)</f>
        <v/>
      </c>
      <c r="H43" s="500" t="str">
        <f>IF(Projekteingabe!H43="","",Projekteingabe!H43)</f>
        <v/>
      </c>
      <c r="I43" s="391" t="s">
        <v>35</v>
      </c>
      <c r="J43" s="391"/>
      <c r="K43" s="498" t="str">
        <f>IF(Projekteingabe!K43="","",Projekteingabe!K43)</f>
        <v/>
      </c>
      <c r="L43" s="499" t="str">
        <f>IF(Projekteingabe!L43="","",Projekteingabe!L43)</f>
        <v/>
      </c>
      <c r="M43" s="499" t="str">
        <f>IF(Projekteingabe!M43="","",Projekteingabe!M43)</f>
        <v/>
      </c>
      <c r="N43" s="499" t="str">
        <f>IF(Projekteingabe!N43="","",Projekteingabe!N43)</f>
        <v/>
      </c>
      <c r="O43" s="499" t="str">
        <f>IF(Projekteingabe!O43="","",Projekteingabe!O43)</f>
        <v/>
      </c>
      <c r="P43" s="500" t="str">
        <f>IF(Projekteingabe!P43="","",Projekteingabe!P43)</f>
        <v/>
      </c>
      <c r="Q43" s="23"/>
      <c r="R43" s="145"/>
    </row>
    <row r="44" spans="2:25" ht="7.5" customHeight="1">
      <c r="B44" s="25"/>
      <c r="C44" s="8"/>
      <c r="D44" s="8"/>
      <c r="E44" s="391"/>
      <c r="F44" s="393"/>
      <c r="G44" s="393"/>
      <c r="H44" s="393"/>
      <c r="I44" s="393"/>
      <c r="J44" s="393"/>
      <c r="K44" s="393"/>
      <c r="L44" s="393"/>
      <c r="M44" s="393"/>
      <c r="N44" s="393"/>
      <c r="O44" s="393"/>
      <c r="P44" s="393"/>
      <c r="Q44" s="23"/>
      <c r="R44" s="145"/>
    </row>
    <row r="45" spans="2:25" ht="15" customHeight="1">
      <c r="B45" s="25"/>
      <c r="C45" s="8"/>
      <c r="D45" s="8"/>
      <c r="E45" s="391" t="s">
        <v>39</v>
      </c>
      <c r="F45" s="391"/>
      <c r="G45" s="515" t="str">
        <f>IF(Projekteingabe!G45="","",Projekteingabe!G45)</f>
        <v/>
      </c>
      <c r="H45" s="516" t="str">
        <f>IF(Projekteingabe!H45="","",Projekteingabe!H45)</f>
        <v/>
      </c>
      <c r="I45" s="516" t="str">
        <f>IF(Projekteingabe!I45="","",Projekteingabe!I45)</f>
        <v/>
      </c>
      <c r="J45" s="517" t="str">
        <f>IF(Projekteingabe!J45="","",Projekteingabe!J45)</f>
        <v/>
      </c>
      <c r="K45" s="391" t="s">
        <v>37</v>
      </c>
      <c r="L45" s="391"/>
      <c r="M45" s="515" t="str">
        <f>IF(Projekteingabe!M45="","",Projekteingabe!M45)</f>
        <v/>
      </c>
      <c r="N45" s="518" t="str">
        <f>IF(Projekteingabe!N45="","",Projekteingabe!N45)</f>
        <v/>
      </c>
      <c r="O45" s="518" t="str">
        <f>IF(Projekteingabe!O45="","",Projekteingabe!O45)</f>
        <v/>
      </c>
      <c r="P45" s="519" t="str">
        <f>IF(Projekteingabe!P45="","",Projekteingabe!P45)</f>
        <v/>
      </c>
      <c r="Q45" s="23"/>
      <c r="R45" s="145"/>
    </row>
    <row r="46" spans="2:25" ht="7.5" customHeight="1">
      <c r="B46" s="25"/>
      <c r="C46" s="8"/>
      <c r="D46" s="8"/>
      <c r="E46" s="391"/>
      <c r="F46" s="393"/>
      <c r="G46" s="393"/>
      <c r="H46" s="393"/>
      <c r="I46" s="393"/>
      <c r="J46" s="393"/>
      <c r="K46" s="393"/>
      <c r="L46" s="393"/>
      <c r="M46" s="393"/>
      <c r="N46" s="393"/>
      <c r="O46" s="393"/>
      <c r="P46" s="393"/>
      <c r="Q46" s="23"/>
      <c r="R46" s="145"/>
    </row>
    <row r="47" spans="2:25" ht="15" customHeight="1">
      <c r="B47" s="25"/>
      <c r="C47" s="8"/>
      <c r="D47" s="8"/>
      <c r="E47" s="391" t="s">
        <v>38</v>
      </c>
      <c r="F47" s="391"/>
      <c r="G47" s="514" t="str">
        <f>IF(Projekteingabe!G47="","",Projekteingabe!G47)</f>
        <v/>
      </c>
      <c r="H47" s="507" t="str">
        <f>IF(Projekteingabe!H47="","",Projekteingabe!H47)</f>
        <v/>
      </c>
      <c r="I47" s="507" t="str">
        <f>IF(Projekteingabe!I47="","",Projekteingabe!I47)</f>
        <v/>
      </c>
      <c r="J47" s="508" t="str">
        <f>IF(Projekteingabe!J47="","",Projekteingabe!J47)</f>
        <v/>
      </c>
      <c r="K47" s="391" t="s">
        <v>30</v>
      </c>
      <c r="L47" s="391"/>
      <c r="M47" s="514" t="str">
        <f>IF(Projekteingabe!M47="","",Projekteingabe!M47)</f>
        <v/>
      </c>
      <c r="N47" s="499" t="str">
        <f>IF(Projekteingabe!N47="","",Projekteingabe!N47)</f>
        <v/>
      </c>
      <c r="O47" s="499" t="str">
        <f>IF(Projekteingabe!O47="","",Projekteingabe!O47)</f>
        <v/>
      </c>
      <c r="P47" s="500" t="str">
        <f>IF(Projekteingabe!P47="","",Projekteingabe!P47)</f>
        <v/>
      </c>
      <c r="Q47" s="23"/>
      <c r="R47" s="145"/>
    </row>
    <row r="48" spans="2:25" ht="7.5" customHeight="1">
      <c r="B48" s="25"/>
      <c r="C48" s="8"/>
      <c r="D48" s="8"/>
      <c r="E48" s="8"/>
      <c r="F48" s="8"/>
      <c r="G48" s="8"/>
      <c r="H48" s="8"/>
      <c r="I48" s="47"/>
      <c r="J48" s="47"/>
      <c r="K48" s="47"/>
      <c r="L48" s="47"/>
      <c r="M48" s="47"/>
      <c r="N48" s="47"/>
      <c r="O48" s="47"/>
      <c r="P48" s="47"/>
      <c r="Q48" s="23"/>
      <c r="R48" s="145"/>
    </row>
    <row r="49" spans="2:25" ht="7.5" customHeight="1">
      <c r="B49" s="41"/>
      <c r="C49" s="70"/>
      <c r="D49" s="70"/>
      <c r="E49" s="397"/>
      <c r="F49" s="398"/>
      <c r="G49" s="398"/>
      <c r="H49" s="398"/>
      <c r="I49" s="398"/>
      <c r="J49" s="398"/>
      <c r="K49" s="398"/>
      <c r="L49" s="398"/>
      <c r="M49" s="398"/>
      <c r="N49" s="398"/>
      <c r="O49" s="398"/>
      <c r="P49" s="398"/>
      <c r="Q49" s="22"/>
      <c r="R49" s="145"/>
    </row>
    <row r="50" spans="2:25" ht="15" customHeight="1">
      <c r="B50" s="25"/>
      <c r="C50" s="392" t="s">
        <v>352</v>
      </c>
      <c r="D50" s="392"/>
      <c r="E50" s="152" t="str">
        <f>IF(Projekteingabe!E50="","",Projekteingabe!E50)</f>
        <v/>
      </c>
      <c r="F50" s="62" t="s">
        <v>28</v>
      </c>
      <c r="G50" s="152" t="str">
        <f>IF(Projekteingabe!G50="","",Projekteingabe!G50)</f>
        <v xml:space="preserve"> </v>
      </c>
      <c r="H50" s="62" t="s">
        <v>29</v>
      </c>
      <c r="Q50" s="23"/>
      <c r="R50" s="374" t="str">
        <f>IF(COUNTIF(E50:G50,"x")&gt;1,"Entweder Herr oder Frau!","")</f>
        <v/>
      </c>
      <c r="S50" s="374"/>
      <c r="T50" s="374"/>
      <c r="U50" s="374"/>
      <c r="V50" s="374"/>
      <c r="W50" s="374"/>
      <c r="X50" s="374"/>
      <c r="Y50" s="374"/>
    </row>
    <row r="51" spans="2:25" ht="7.5" customHeight="1">
      <c r="B51" s="25"/>
      <c r="C51" s="392"/>
      <c r="D51" s="392"/>
      <c r="E51" s="391"/>
      <c r="F51" s="393"/>
      <c r="G51" s="393"/>
      <c r="H51" s="393"/>
      <c r="I51" s="393"/>
      <c r="J51" s="393"/>
      <c r="K51" s="393"/>
      <c r="L51" s="393"/>
      <c r="M51" s="393"/>
      <c r="N51" s="393"/>
      <c r="O51" s="393"/>
      <c r="P51" s="393"/>
      <c r="Q51" s="23"/>
      <c r="R51" s="145"/>
    </row>
    <row r="52" spans="2:25" ht="15" customHeight="1">
      <c r="B52" s="25"/>
      <c r="E52" s="391" t="s">
        <v>31</v>
      </c>
      <c r="F52" s="393"/>
      <c r="G52" s="498" t="str">
        <f>IF(Projekteingabe!G52="","",Projekteingabe!G52)</f>
        <v/>
      </c>
      <c r="H52" s="507" t="str">
        <f>IF(Projekteingabe!H52="","",Projekteingabe!H52)</f>
        <v/>
      </c>
      <c r="I52" s="507" t="str">
        <f>IF(Projekteingabe!I52="","",Projekteingabe!I52)</f>
        <v/>
      </c>
      <c r="J52" s="508" t="str">
        <f>IF(Projekteingabe!J52="","",Projekteingabe!J52)</f>
        <v/>
      </c>
      <c r="K52" s="375" t="s">
        <v>32</v>
      </c>
      <c r="L52" s="375"/>
      <c r="M52" s="498" t="str">
        <f>IF(Projekteingabe!M52="","",Projekteingabe!M52)</f>
        <v/>
      </c>
      <c r="N52" s="499" t="str">
        <f>IF(Projekteingabe!N52="","",Projekteingabe!N52)</f>
        <v/>
      </c>
      <c r="O52" s="499" t="str">
        <f>IF(Projekteingabe!O52="","",Projekteingabe!O52)</f>
        <v/>
      </c>
      <c r="P52" s="500" t="str">
        <f>IF(Projekteingabe!P52="","",Projekteingabe!P52)</f>
        <v/>
      </c>
      <c r="Q52" s="23"/>
      <c r="R52" s="145"/>
    </row>
    <row r="53" spans="2:25" ht="7.5" customHeight="1">
      <c r="B53" s="25"/>
      <c r="C53" s="81"/>
      <c r="D53" s="81"/>
      <c r="E53" s="391"/>
      <c r="F53" s="393"/>
      <c r="G53" s="393"/>
      <c r="H53" s="393"/>
      <c r="I53" s="393"/>
      <c r="J53" s="393"/>
      <c r="K53" s="393"/>
      <c r="L53" s="393"/>
      <c r="M53" s="393"/>
      <c r="N53" s="393"/>
      <c r="O53" s="393"/>
      <c r="P53" s="393"/>
      <c r="Q53" s="23"/>
      <c r="R53" s="145"/>
    </row>
    <row r="54" spans="2:25" ht="15" customHeight="1">
      <c r="B54" s="25"/>
      <c r="C54" s="81"/>
      <c r="D54" s="81"/>
      <c r="E54" s="391" t="s">
        <v>36</v>
      </c>
      <c r="F54" s="391"/>
      <c r="G54" s="498" t="str">
        <f>IF(Projekteingabe!G54="","",Projekteingabe!G54)</f>
        <v/>
      </c>
      <c r="H54" s="507" t="str">
        <f>IF(Projekteingabe!H54="","",Projekteingabe!H54)</f>
        <v/>
      </c>
      <c r="I54" s="507" t="str">
        <f>IF(Projekteingabe!I54="","",Projekteingabe!I54)</f>
        <v/>
      </c>
      <c r="J54" s="508" t="str">
        <f>IF(Projekteingabe!J54="","",Projekteingabe!J54)</f>
        <v/>
      </c>
      <c r="K54" s="391" t="s">
        <v>37</v>
      </c>
      <c r="L54" s="391"/>
      <c r="M54" s="498" t="str">
        <f>IF(Projekteingabe!M54="","",Projekteingabe!M54)</f>
        <v/>
      </c>
      <c r="N54" s="499" t="str">
        <f>IF(Projekteingabe!N54="","",Projekteingabe!N54)</f>
        <v/>
      </c>
      <c r="O54" s="499" t="str">
        <f>IF(Projekteingabe!O54="","",Projekteingabe!O54)</f>
        <v/>
      </c>
      <c r="P54" s="500" t="str">
        <f>IF(Projekteingabe!P54="","",Projekteingabe!P54)</f>
        <v/>
      </c>
      <c r="Q54" s="23"/>
      <c r="R54" s="145"/>
    </row>
    <row r="55" spans="2:25" ht="7.5" customHeight="1">
      <c r="B55" s="25"/>
      <c r="C55" s="64"/>
      <c r="D55" s="64"/>
      <c r="E55" s="391"/>
      <c r="F55" s="393"/>
      <c r="G55" s="393"/>
      <c r="H55" s="393"/>
      <c r="I55" s="393"/>
      <c r="J55" s="393"/>
      <c r="K55" s="393"/>
      <c r="L55" s="393"/>
      <c r="M55" s="393"/>
      <c r="N55" s="393"/>
      <c r="O55" s="393"/>
      <c r="P55" s="393"/>
      <c r="Q55" s="23"/>
      <c r="R55" s="145"/>
    </row>
    <row r="56" spans="2:25" ht="15" customHeight="1">
      <c r="B56" s="25"/>
      <c r="C56" s="64"/>
      <c r="D56" s="64"/>
      <c r="E56" s="391" t="s">
        <v>38</v>
      </c>
      <c r="F56" s="391"/>
      <c r="G56" s="498" t="str">
        <f>IF(Projekteingabe!G56="","",Projekteingabe!G56)</f>
        <v/>
      </c>
      <c r="H56" s="507" t="str">
        <f>IF(Projekteingabe!H56="","",Projekteingabe!H56)</f>
        <v/>
      </c>
      <c r="I56" s="507" t="str">
        <f>IF(Projekteingabe!I56="","",Projekteingabe!I56)</f>
        <v/>
      </c>
      <c r="J56" s="508" t="str">
        <f>IF(Projekteingabe!J56="","",Projekteingabe!J56)</f>
        <v/>
      </c>
      <c r="K56" s="47"/>
      <c r="L56" s="47"/>
      <c r="M56" s="47"/>
      <c r="N56" s="47"/>
      <c r="O56" s="47"/>
      <c r="P56" s="47"/>
      <c r="Q56" s="23"/>
      <c r="R56" s="145"/>
    </row>
    <row r="57" spans="2:25" ht="7.5" customHeight="1">
      <c r="B57" s="27"/>
      <c r="C57" s="28"/>
      <c r="D57" s="28"/>
      <c r="E57" s="28"/>
      <c r="F57" s="28"/>
      <c r="G57" s="28"/>
      <c r="H57" s="28"/>
      <c r="I57" s="28"/>
      <c r="J57" s="28"/>
      <c r="K57" s="28"/>
      <c r="L57" s="28"/>
      <c r="M57" s="28"/>
      <c r="N57" s="28"/>
      <c r="O57" s="28"/>
      <c r="P57" s="28"/>
      <c r="Q57" s="29"/>
      <c r="R57" s="145"/>
    </row>
    <row r="58" spans="2:25" ht="15" customHeight="1">
      <c r="B58" s="6"/>
      <c r="D58" s="6"/>
      <c r="R58" s="145"/>
    </row>
    <row r="59" spans="2:25" ht="30" customHeight="1">
      <c r="B59" s="59"/>
      <c r="C59" s="20" t="s">
        <v>100</v>
      </c>
      <c r="D59" s="21"/>
      <c r="E59" s="21"/>
      <c r="F59" s="21"/>
      <c r="G59" s="21"/>
      <c r="H59" s="21"/>
      <c r="I59" s="57"/>
      <c r="J59" s="56"/>
      <c r="K59" s="21"/>
      <c r="L59" s="56"/>
      <c r="M59" s="57"/>
      <c r="N59" s="56"/>
      <c r="O59" s="21"/>
      <c r="P59" s="56"/>
      <c r="Q59" s="22"/>
      <c r="R59" s="143"/>
    </row>
    <row r="60" spans="2:25" s="6" customFormat="1" ht="18.75" customHeight="1">
      <c r="B60" s="32"/>
      <c r="C60" s="9" t="s">
        <v>462</v>
      </c>
      <c r="I60" s="14"/>
      <c r="J60" s="18"/>
      <c r="L60" s="18"/>
      <c r="M60" s="14"/>
      <c r="N60" s="18"/>
      <c r="P60" s="18"/>
      <c r="Q60" s="23"/>
      <c r="R60" s="143"/>
    </row>
    <row r="61" spans="2:25" ht="78.75" customHeight="1">
      <c r="B61" s="25"/>
      <c r="C61" s="504" t="str">
        <f>IF(Projekteingabe!C61="","",Projekteingabe!C61)</f>
        <v/>
      </c>
      <c r="D61" s="505" t="str">
        <f>IF(Projekteingabe!D61="","",Projekteingabe!D61)</f>
        <v/>
      </c>
      <c r="E61" s="505" t="str">
        <f>IF(Projekteingabe!E61="","",Projekteingabe!E61)</f>
        <v/>
      </c>
      <c r="F61" s="505" t="str">
        <f>IF(Projekteingabe!F61="","",Projekteingabe!F61)</f>
        <v/>
      </c>
      <c r="G61" s="505" t="str">
        <f>IF(Projekteingabe!G61="","",Projekteingabe!G61)</f>
        <v/>
      </c>
      <c r="H61" s="505" t="str">
        <f>IF(Projekteingabe!H61="","",Projekteingabe!H61)</f>
        <v/>
      </c>
      <c r="I61" s="505" t="str">
        <f>IF(Projekteingabe!I61="","",Projekteingabe!I61)</f>
        <v/>
      </c>
      <c r="J61" s="505" t="str">
        <f>IF(Projekteingabe!J61="","",Projekteingabe!J61)</f>
        <v/>
      </c>
      <c r="K61" s="505" t="str">
        <f>IF(Projekteingabe!K61="","",Projekteingabe!K61)</f>
        <v/>
      </c>
      <c r="L61" s="505" t="str">
        <f>IF(Projekteingabe!L61="","",Projekteingabe!L61)</f>
        <v/>
      </c>
      <c r="M61" s="505" t="str">
        <f>IF(Projekteingabe!M61="","",Projekteingabe!M61)</f>
        <v/>
      </c>
      <c r="N61" s="505" t="str">
        <f>IF(Projekteingabe!N61="","",Projekteingabe!N61)</f>
        <v/>
      </c>
      <c r="O61" s="505" t="str">
        <f>IF(Projekteingabe!O61="","",Projekteingabe!O61)</f>
        <v/>
      </c>
      <c r="P61" s="506" t="str">
        <f>IF(Projekteingabe!P61="","",Projekteingabe!P61)</f>
        <v/>
      </c>
      <c r="Q61" s="23"/>
      <c r="R61" s="143"/>
    </row>
    <row r="62" spans="2:25" s="6" customFormat="1" ht="7.5" customHeight="1">
      <c r="B62" s="25"/>
      <c r="C62" s="8"/>
      <c r="Q62" s="23"/>
      <c r="R62" s="143"/>
    </row>
    <row r="63" spans="2:25" s="6" customFormat="1" ht="18.75" customHeight="1">
      <c r="B63" s="32"/>
      <c r="C63" s="9" t="s">
        <v>463</v>
      </c>
      <c r="I63" s="14"/>
      <c r="J63" s="18"/>
      <c r="L63" s="18"/>
      <c r="M63" s="14"/>
      <c r="N63" s="18"/>
      <c r="P63" s="18"/>
      <c r="Q63" s="23"/>
      <c r="R63" s="143"/>
    </row>
    <row r="64" spans="2:25" ht="78.75" customHeight="1">
      <c r="B64" s="25"/>
      <c r="C64" s="504" t="str">
        <f>IF(Projekteingabe!C64="","",Projekteingabe!C64)</f>
        <v/>
      </c>
      <c r="D64" s="505" t="str">
        <f>IF(Projekteingabe!D64="","",Projekteingabe!D64)</f>
        <v/>
      </c>
      <c r="E64" s="505" t="str">
        <f>IF(Projekteingabe!E64="","",Projekteingabe!E64)</f>
        <v/>
      </c>
      <c r="F64" s="505" t="str">
        <f>IF(Projekteingabe!F64="","",Projekteingabe!F64)</f>
        <v/>
      </c>
      <c r="G64" s="505" t="str">
        <f>IF(Projekteingabe!G64="","",Projekteingabe!G64)</f>
        <v/>
      </c>
      <c r="H64" s="505" t="str">
        <f>IF(Projekteingabe!H64="","",Projekteingabe!H64)</f>
        <v/>
      </c>
      <c r="I64" s="505" t="str">
        <f>IF(Projekteingabe!I64="","",Projekteingabe!I64)</f>
        <v/>
      </c>
      <c r="J64" s="505" t="str">
        <f>IF(Projekteingabe!J64="","",Projekteingabe!J64)</f>
        <v/>
      </c>
      <c r="K64" s="505" t="str">
        <f>IF(Projekteingabe!K64="","",Projekteingabe!K64)</f>
        <v/>
      </c>
      <c r="L64" s="505" t="str">
        <f>IF(Projekteingabe!L64="","",Projekteingabe!L64)</f>
        <v/>
      </c>
      <c r="M64" s="505" t="str">
        <f>IF(Projekteingabe!M64="","",Projekteingabe!M64)</f>
        <v/>
      </c>
      <c r="N64" s="505" t="str">
        <f>IF(Projekteingabe!N64="","",Projekteingabe!N64)</f>
        <v/>
      </c>
      <c r="O64" s="505" t="str">
        <f>IF(Projekteingabe!O64="","",Projekteingabe!O64)</f>
        <v/>
      </c>
      <c r="P64" s="506" t="str">
        <f>IF(Projekteingabe!P64="","",Projekteingabe!P64)</f>
        <v/>
      </c>
      <c r="Q64" s="23"/>
      <c r="R64" s="143"/>
    </row>
    <row r="65" spans="2:21" s="6" customFormat="1" ht="7.5" customHeight="1">
      <c r="B65" s="25"/>
      <c r="Q65" s="23"/>
      <c r="R65" s="143"/>
    </row>
    <row r="66" spans="2:21" s="6" customFormat="1" ht="15" customHeight="1">
      <c r="B66" s="32"/>
      <c r="C66" s="196" t="s">
        <v>517</v>
      </c>
      <c r="I66" s="14"/>
      <c r="J66" s="18"/>
      <c r="K66" s="107"/>
      <c r="L66" s="62" t="s">
        <v>11</v>
      </c>
      <c r="M66" s="107" t="s">
        <v>372</v>
      </c>
      <c r="N66" s="62" t="s">
        <v>208</v>
      </c>
      <c r="O66" s="18"/>
      <c r="P66" s="18"/>
      <c r="Q66" s="23"/>
      <c r="R66" s="177" t="str">
        <f>IF(COUNTIF(K66:M66,"x")=2,"Entweder oder!",IF(COUNTIF(K66:M66,"x")=0,"Bitte Ankreuzen!",IF(M66="x",IF(C68="","Kommentar fehlt!",""),"")))</f>
        <v>Bitte Ankreuzen!</v>
      </c>
    </row>
    <row r="67" spans="2:21" s="6" customFormat="1" ht="3.75" customHeight="1">
      <c r="B67" s="25"/>
      <c r="Q67" s="23"/>
    </row>
    <row r="68" spans="2:21" ht="91.5" customHeight="1">
      <c r="B68" s="25"/>
      <c r="C68" s="405"/>
      <c r="D68" s="406"/>
      <c r="E68" s="406"/>
      <c r="F68" s="406"/>
      <c r="G68" s="406"/>
      <c r="H68" s="406"/>
      <c r="I68" s="406"/>
      <c r="J68" s="406"/>
      <c r="K68" s="406"/>
      <c r="L68" s="406"/>
      <c r="M68" s="406"/>
      <c r="N68" s="406"/>
      <c r="O68" s="406"/>
      <c r="P68" s="407"/>
      <c r="Q68" s="23"/>
    </row>
    <row r="69" spans="2:21" ht="7.5" customHeight="1">
      <c r="B69" s="27"/>
      <c r="C69" s="28"/>
      <c r="D69" s="28"/>
      <c r="E69" s="28"/>
      <c r="F69" s="28"/>
      <c r="G69" s="28"/>
      <c r="H69" s="28"/>
      <c r="I69" s="28"/>
      <c r="J69" s="28"/>
      <c r="K69" s="28"/>
      <c r="L69" s="28"/>
      <c r="M69" s="28"/>
      <c r="N69" s="28"/>
      <c r="O69" s="28"/>
      <c r="P69" s="28"/>
      <c r="Q69" s="29"/>
    </row>
    <row r="70" spans="2:21" ht="15" customHeight="1">
      <c r="B70" s="6"/>
      <c r="D70" s="6"/>
    </row>
    <row r="71" spans="2:21" ht="30" customHeight="1">
      <c r="B71" s="59"/>
      <c r="C71" s="408" t="s">
        <v>353</v>
      </c>
      <c r="D71" s="412"/>
      <c r="E71" s="412"/>
      <c r="F71" s="412"/>
      <c r="G71" s="412"/>
      <c r="H71" s="412"/>
      <c r="I71" s="412"/>
      <c r="J71" s="412"/>
      <c r="K71" s="412"/>
      <c r="L71" s="412"/>
      <c r="M71" s="412"/>
      <c r="N71" s="412"/>
      <c r="O71" s="429"/>
      <c r="P71" s="429"/>
      <c r="Q71" s="22"/>
    </row>
    <row r="72" spans="2:21" s="6" customFormat="1" ht="18.75" customHeight="1">
      <c r="B72" s="32"/>
      <c r="C72" s="9" t="s">
        <v>354</v>
      </c>
      <c r="D72" s="8"/>
      <c r="E72" s="8"/>
      <c r="F72" s="8"/>
      <c r="G72" s="8"/>
      <c r="H72" s="8"/>
      <c r="I72" s="18"/>
      <c r="J72" s="18"/>
      <c r="K72" s="8"/>
      <c r="L72" s="18"/>
      <c r="M72" s="18"/>
      <c r="N72" s="18"/>
      <c r="O72" s="8"/>
      <c r="P72" s="18"/>
      <c r="Q72" s="23"/>
      <c r="S72" s="2"/>
      <c r="U72" s="2"/>
    </row>
    <row r="73" spans="2:21" ht="91.5" customHeight="1">
      <c r="B73" s="25"/>
      <c r="C73" s="504" t="str">
        <f>IF(Projekteingabe!C70="","",Projekteingabe!C70)</f>
        <v/>
      </c>
      <c r="D73" s="505" t="str">
        <f>IF(Projekteingabe!D70="","",Projekteingabe!D70)</f>
        <v/>
      </c>
      <c r="E73" s="505" t="str">
        <f>IF(Projekteingabe!E70="","",Projekteingabe!E70)</f>
        <v/>
      </c>
      <c r="F73" s="505" t="str">
        <f>IF(Projekteingabe!F70="","",Projekteingabe!F70)</f>
        <v/>
      </c>
      <c r="G73" s="505" t="str">
        <f>IF(Projekteingabe!G70="","",Projekteingabe!G70)</f>
        <v/>
      </c>
      <c r="H73" s="505" t="str">
        <f>IF(Projekteingabe!H70="","",Projekteingabe!H70)</f>
        <v/>
      </c>
      <c r="I73" s="505" t="str">
        <f>IF(Projekteingabe!I70="","",Projekteingabe!I70)</f>
        <v/>
      </c>
      <c r="J73" s="505" t="str">
        <f>IF(Projekteingabe!J70="","",Projekteingabe!J70)</f>
        <v/>
      </c>
      <c r="K73" s="505" t="str">
        <f>IF(Projekteingabe!K70="","",Projekteingabe!K70)</f>
        <v/>
      </c>
      <c r="L73" s="505" t="str">
        <f>IF(Projekteingabe!L70="","",Projekteingabe!L70)</f>
        <v/>
      </c>
      <c r="M73" s="505" t="str">
        <f>IF(Projekteingabe!M70="","",Projekteingabe!M70)</f>
        <v/>
      </c>
      <c r="N73" s="505" t="str">
        <f>IF(Projekteingabe!N70="","",Projekteingabe!N70)</f>
        <v/>
      </c>
      <c r="O73" s="505" t="str">
        <f>IF(Projekteingabe!O70="","",Projekteingabe!O70)</f>
        <v/>
      </c>
      <c r="P73" s="506" t="str">
        <f>IF(Projekteingabe!P70="","",Projekteingabe!P70)</f>
        <v/>
      </c>
      <c r="Q73" s="23"/>
    </row>
    <row r="74" spans="2:21" s="6" customFormat="1" ht="15" customHeight="1">
      <c r="B74" s="25"/>
      <c r="Q74" s="23"/>
    </row>
    <row r="75" spans="2:21" s="6" customFormat="1" ht="15" customHeight="1">
      <c r="B75" s="32"/>
      <c r="C75" s="196" t="s">
        <v>355</v>
      </c>
      <c r="I75" s="14"/>
      <c r="J75" s="18"/>
      <c r="K75" s="107" t="s">
        <v>372</v>
      </c>
      <c r="L75" s="62" t="s">
        <v>11</v>
      </c>
      <c r="M75" s="107"/>
      <c r="N75" s="62" t="s">
        <v>208</v>
      </c>
      <c r="O75" s="18"/>
      <c r="P75" s="18"/>
      <c r="Q75" s="23"/>
      <c r="R75" s="177" t="str">
        <f>IF(COUNTIF(K75:M75,"x")=2,"Entweder oder!",IF(COUNTIF(K75:M75,"x")=0,"Bitte Ankreuzen!",IF(M75="x",IF(C77="","Kommentar fehlt!",""),"")))</f>
        <v>Bitte Ankreuzen!</v>
      </c>
    </row>
    <row r="76" spans="2:21" s="6" customFormat="1" ht="3.75" customHeight="1">
      <c r="B76" s="25"/>
      <c r="Q76" s="23"/>
    </row>
    <row r="77" spans="2:21" ht="91.5" customHeight="1">
      <c r="B77" s="25"/>
      <c r="C77" s="405"/>
      <c r="D77" s="406"/>
      <c r="E77" s="406"/>
      <c r="F77" s="406"/>
      <c r="G77" s="406"/>
      <c r="H77" s="406"/>
      <c r="I77" s="406"/>
      <c r="J77" s="406"/>
      <c r="K77" s="406"/>
      <c r="L77" s="406"/>
      <c r="M77" s="406"/>
      <c r="N77" s="406"/>
      <c r="O77" s="406"/>
      <c r="P77" s="407"/>
      <c r="Q77" s="23"/>
    </row>
    <row r="78" spans="2:21" ht="7.5" customHeight="1">
      <c r="B78" s="27"/>
      <c r="C78" s="28"/>
      <c r="D78" s="28"/>
      <c r="E78" s="28"/>
      <c r="F78" s="28"/>
      <c r="G78" s="28"/>
      <c r="H78" s="28"/>
      <c r="I78" s="28"/>
      <c r="J78" s="28"/>
      <c r="K78" s="28"/>
      <c r="L78" s="28"/>
      <c r="M78" s="28"/>
      <c r="N78" s="28"/>
      <c r="O78" s="28"/>
      <c r="P78" s="28"/>
      <c r="Q78" s="29"/>
    </row>
    <row r="79" spans="2:21" ht="15" customHeight="1">
      <c r="B79" s="6"/>
      <c r="D79" s="6"/>
      <c r="R79" s="145"/>
    </row>
    <row r="80" spans="2:21" ht="30" customHeight="1">
      <c r="B80" s="59"/>
      <c r="C80" s="176" t="s">
        <v>384</v>
      </c>
      <c r="D80" s="82"/>
      <c r="E80" s="82"/>
      <c r="F80" s="82"/>
      <c r="G80" s="82"/>
      <c r="H80" s="82"/>
      <c r="I80" s="411"/>
      <c r="J80" s="412"/>
      <c r="K80" s="412"/>
      <c r="L80" s="412"/>
      <c r="M80" s="412"/>
      <c r="N80" s="412"/>
      <c r="O80" s="412"/>
      <c r="P80" s="412"/>
      <c r="Q80" s="22"/>
      <c r="R80" s="145"/>
    </row>
    <row r="81" spans="2:18" ht="14.25" customHeight="1">
      <c r="B81" s="32"/>
      <c r="C81" s="197" t="s">
        <v>239</v>
      </c>
      <c r="D81" s="178"/>
      <c r="E81" s="178"/>
      <c r="F81" s="178"/>
      <c r="G81" s="178"/>
      <c r="H81" s="178"/>
      <c r="I81" s="179"/>
      <c r="J81" s="180"/>
      <c r="K81" s="180"/>
      <c r="L81" s="180"/>
      <c r="M81" s="180"/>
      <c r="N81" s="180"/>
      <c r="O81" s="180"/>
      <c r="P81" s="180"/>
      <c r="Q81" s="23"/>
      <c r="R81" s="145"/>
    </row>
    <row r="82" spans="2:18" s="6" customFormat="1" ht="22.5" customHeight="1">
      <c r="B82" s="32"/>
      <c r="C82" s="9" t="s">
        <v>207</v>
      </c>
      <c r="I82" s="14"/>
      <c r="J82" s="18"/>
      <c r="L82" s="18"/>
      <c r="M82" s="14"/>
      <c r="N82" s="18"/>
      <c r="O82" s="18"/>
      <c r="P82" s="18"/>
      <c r="Q82" s="23"/>
      <c r="R82" s="13"/>
    </row>
    <row r="83" spans="2:18" ht="15" customHeight="1">
      <c r="B83" s="25"/>
      <c r="C83" s="152" t="str">
        <f>IF(Projekteingabe!C75="","",Projekteingabe!C75)</f>
        <v/>
      </c>
      <c r="D83" s="62" t="s">
        <v>26</v>
      </c>
      <c r="E83" s="152" t="str">
        <f>IF(Projekteingabe!E75="","",Projekteingabe!E75)</f>
        <v/>
      </c>
      <c r="F83" s="62" t="s">
        <v>9</v>
      </c>
      <c r="G83" s="6"/>
      <c r="H83" s="60"/>
      <c r="I83" s="152" t="str">
        <f>IF(Projekteingabe!I75="","",Projekteingabe!I75)</f>
        <v xml:space="preserve"> </v>
      </c>
      <c r="J83" s="62" t="s">
        <v>459</v>
      </c>
      <c r="K83" s="6"/>
      <c r="L83" s="60"/>
      <c r="M83" s="9"/>
      <c r="N83" s="60"/>
      <c r="O83" s="18"/>
      <c r="P83" s="6"/>
      <c r="Q83" s="23"/>
      <c r="R83" s="145"/>
    </row>
    <row r="84" spans="2:18" ht="7.5" customHeight="1">
      <c r="B84" s="26"/>
      <c r="C84" s="9"/>
      <c r="D84" s="9"/>
      <c r="E84" s="9"/>
      <c r="F84" s="9"/>
      <c r="G84" s="6"/>
      <c r="H84" s="9"/>
      <c r="I84" s="9"/>
      <c r="J84" s="9"/>
      <c r="K84" s="6"/>
      <c r="L84" s="9"/>
      <c r="M84" s="9"/>
      <c r="N84" s="60"/>
      <c r="O84" s="18"/>
      <c r="P84" s="6"/>
      <c r="Q84" s="23"/>
      <c r="R84" s="145"/>
    </row>
    <row r="85" spans="2:18" ht="15" customHeight="1">
      <c r="B85" s="25"/>
      <c r="C85" s="152" t="str">
        <f>IF(Projekteingabe!C77="","",Projekteingabe!C77)</f>
        <v xml:space="preserve"> </v>
      </c>
      <c r="D85" s="62" t="s">
        <v>40</v>
      </c>
      <c r="E85" s="152" t="str">
        <f>IF(Projekteingabe!E77="","",Projekteingabe!E77)</f>
        <v/>
      </c>
      <c r="F85" s="62" t="s">
        <v>456</v>
      </c>
      <c r="G85" s="6"/>
      <c r="H85" s="60"/>
      <c r="I85" s="152" t="str">
        <f>IF(Projekteingabe!I77="","",Projekteingabe!I77)</f>
        <v/>
      </c>
      <c r="J85" s="62" t="s">
        <v>445</v>
      </c>
      <c r="K85" s="6"/>
      <c r="L85" s="60"/>
      <c r="M85" s="152" t="str">
        <f>IF(Projekteingabe!M77="","",Projekteingabe!M77)</f>
        <v/>
      </c>
      <c r="N85" s="62" t="s">
        <v>41</v>
      </c>
      <c r="O85" s="13"/>
      <c r="Q85" s="23"/>
    </row>
    <row r="86" spans="2:18" ht="7.5" customHeight="1">
      <c r="B86" s="26"/>
      <c r="C86" s="9"/>
      <c r="D86" s="9"/>
      <c r="E86" s="9"/>
      <c r="F86" s="9"/>
      <c r="G86" s="6"/>
      <c r="H86" s="9"/>
      <c r="I86" s="9"/>
      <c r="J86" s="9"/>
      <c r="K86" s="6"/>
      <c r="L86" s="9"/>
      <c r="M86" s="9"/>
      <c r="N86" s="60"/>
      <c r="O86" s="18"/>
      <c r="P86" s="6"/>
      <c r="Q86" s="23"/>
      <c r="R86" s="145"/>
    </row>
    <row r="87" spans="2:18" ht="15" customHeight="1">
      <c r="B87" s="25"/>
      <c r="C87" s="152" t="str">
        <f>IF(Projekteingabe!C79="","",Projekteingabe!C79)</f>
        <v/>
      </c>
      <c r="D87" s="62" t="s">
        <v>25</v>
      </c>
      <c r="E87" s="520" t="str">
        <f>IF(Projekteingabe!E79="","",Projekteingabe!E79)</f>
        <v/>
      </c>
      <c r="F87" s="521" t="str">
        <f>IF(Projekteingabe!F79="","",Projekteingabe!F79)</f>
        <v/>
      </c>
      <c r="G87" s="521" t="str">
        <f>IF(Projekteingabe!G79="","",Projekteingabe!G79)</f>
        <v/>
      </c>
      <c r="H87" s="521" t="str">
        <f>IF(Projekteingabe!H79="","",Projekteingabe!H79)</f>
        <v/>
      </c>
      <c r="I87" s="521" t="str">
        <f>IF(Projekteingabe!I79="","",Projekteingabe!I79)</f>
        <v/>
      </c>
      <c r="J87" s="521" t="str">
        <f>IF(Projekteingabe!J79="","",Projekteingabe!J79)</f>
        <v/>
      </c>
      <c r="K87" s="521" t="str">
        <f>IF(Projekteingabe!K79="","",Projekteingabe!K79)</f>
        <v/>
      </c>
      <c r="L87" s="521" t="str">
        <f>IF(Projekteingabe!L79="","",Projekteingabe!L79)</f>
        <v/>
      </c>
      <c r="M87" s="521" t="str">
        <f>IF(Projekteingabe!M79="","",Projekteingabe!M79)</f>
        <v/>
      </c>
      <c r="N87" s="521" t="str">
        <f>IF(Projekteingabe!N79="","",Projekteingabe!N79)</f>
        <v/>
      </c>
      <c r="O87" s="521" t="str">
        <f>IF(Projekteingabe!O79="","",Projekteingabe!O79)</f>
        <v/>
      </c>
      <c r="P87" s="522" t="str">
        <f>IF(Projekteingabe!P79="","",Projekteingabe!P79)</f>
        <v/>
      </c>
      <c r="Q87" s="23"/>
      <c r="R87" s="145"/>
    </row>
    <row r="88" spans="2:18" ht="7.5" customHeight="1">
      <c r="B88" s="26"/>
      <c r="C88" s="9"/>
      <c r="D88" s="9"/>
      <c r="E88" s="9"/>
      <c r="F88" s="9"/>
      <c r="G88" s="9"/>
      <c r="H88" s="9"/>
      <c r="I88" s="9"/>
      <c r="J88" s="9"/>
      <c r="K88" s="9"/>
      <c r="L88" s="9"/>
      <c r="M88" s="9"/>
      <c r="N88" s="9"/>
      <c r="O88" s="9"/>
      <c r="P88" s="9"/>
      <c r="Q88" s="23"/>
      <c r="R88" s="145"/>
    </row>
    <row r="89" spans="2:18" s="6" customFormat="1" ht="22.5" customHeight="1">
      <c r="B89" s="32"/>
      <c r="C89" s="9" t="s">
        <v>206</v>
      </c>
      <c r="I89" s="14"/>
      <c r="J89" s="18"/>
      <c r="L89" s="18"/>
      <c r="M89" s="14"/>
      <c r="N89" s="18"/>
      <c r="P89" s="18"/>
      <c r="Q89" s="23"/>
      <c r="R89" s="13"/>
    </row>
    <row r="90" spans="2:18" ht="15" customHeight="1">
      <c r="B90" s="25"/>
      <c r="C90" s="152" t="str">
        <f>IF(Projekteingabe!C82="","",Projekteingabe!C82)</f>
        <v/>
      </c>
      <c r="D90" s="62" t="s">
        <v>44</v>
      </c>
      <c r="E90" s="62"/>
      <c r="F90" s="62"/>
      <c r="G90" s="62"/>
      <c r="H90" s="62"/>
      <c r="I90" s="62"/>
      <c r="J90" s="62"/>
      <c r="K90" s="60"/>
      <c r="L90" s="60"/>
      <c r="M90" s="152" t="str">
        <f>IF(Projekteingabe!M82="","",Projekteingabe!M82)</f>
        <v/>
      </c>
      <c r="N90" s="62" t="s">
        <v>42</v>
      </c>
      <c r="O90" s="60"/>
      <c r="P90" s="60"/>
      <c r="Q90" s="23"/>
      <c r="R90" s="145"/>
    </row>
    <row r="91" spans="2:18" ht="7.5" customHeight="1">
      <c r="B91" s="26"/>
      <c r="C91" s="9"/>
      <c r="D91" s="9"/>
      <c r="E91" s="9"/>
      <c r="F91" s="9"/>
      <c r="G91" s="9"/>
      <c r="H91" s="9"/>
      <c r="I91" s="9"/>
      <c r="J91" s="9"/>
      <c r="K91" s="60"/>
      <c r="L91" s="60"/>
      <c r="M91" s="9"/>
      <c r="N91" s="9"/>
      <c r="O91" s="9"/>
      <c r="P91" s="9"/>
      <c r="Q91" s="23"/>
      <c r="R91" s="145"/>
    </row>
    <row r="92" spans="2:18" ht="15" customHeight="1">
      <c r="B92" s="25"/>
      <c r="C92" s="152" t="str">
        <f>IF(Projekteingabe!C84="","",Projekteingabe!C84)</f>
        <v/>
      </c>
      <c r="D92" s="62" t="s">
        <v>46</v>
      </c>
      <c r="E92" s="60"/>
      <c r="F92" s="60"/>
      <c r="G92" s="60"/>
      <c r="H92" s="60"/>
      <c r="I92" s="152" t="str">
        <f>IF(Projekteingabe!I84="","",Projekteingabe!I84)</f>
        <v/>
      </c>
      <c r="J92" s="62" t="s">
        <v>45</v>
      </c>
      <c r="K92" s="60"/>
      <c r="L92" s="60"/>
      <c r="M92" s="60"/>
      <c r="N92" s="9"/>
      <c r="O92" s="60"/>
      <c r="P92" s="60"/>
      <c r="Q92" s="23"/>
      <c r="R92" s="145"/>
    </row>
    <row r="93" spans="2:18" ht="7.5" customHeight="1">
      <c r="B93" s="26"/>
      <c r="C93" s="9"/>
      <c r="D93" s="9"/>
      <c r="E93" s="9"/>
      <c r="F93" s="9"/>
      <c r="G93" s="9"/>
      <c r="H93" s="9"/>
      <c r="I93" s="9"/>
      <c r="J93" s="9"/>
      <c r="K93" s="9"/>
      <c r="L93" s="9"/>
      <c r="M93" s="9"/>
      <c r="N93" s="9"/>
      <c r="O93" s="9"/>
      <c r="P93" s="9"/>
      <c r="Q93" s="23"/>
      <c r="R93" s="145"/>
    </row>
    <row r="94" spans="2:18" ht="15" customHeight="1">
      <c r="B94" s="25"/>
      <c r="C94" s="152" t="str">
        <f>IF(Projekteingabe!C86="","",Projekteingabe!C86)</f>
        <v/>
      </c>
      <c r="D94" s="62" t="s">
        <v>43</v>
      </c>
      <c r="E94" s="60"/>
      <c r="F94" s="60"/>
      <c r="G94" s="60"/>
      <c r="H94" s="60"/>
      <c r="I94" s="152" t="str">
        <f>IF(Projekteingabe!I86="","",Projekteingabe!I86)</f>
        <v/>
      </c>
      <c r="J94" s="62" t="s">
        <v>146</v>
      </c>
      <c r="O94" s="60"/>
      <c r="P94" s="60"/>
      <c r="Q94" s="23"/>
      <c r="R94" s="145"/>
    </row>
    <row r="95" spans="2:18" ht="7.5" customHeight="1">
      <c r="B95" s="26"/>
      <c r="C95" s="9"/>
      <c r="D95" s="9"/>
      <c r="E95" s="9"/>
      <c r="F95" s="9"/>
      <c r="G95" s="9"/>
      <c r="H95" s="9"/>
      <c r="I95" s="9"/>
      <c r="J95" s="9"/>
      <c r="K95" s="9"/>
      <c r="L95" s="9"/>
      <c r="M95" s="9"/>
      <c r="N95" s="9"/>
      <c r="O95" s="9"/>
      <c r="P95" s="9"/>
      <c r="Q95" s="23"/>
      <c r="R95" s="145"/>
    </row>
    <row r="96" spans="2:18" ht="15" customHeight="1">
      <c r="B96" s="25"/>
      <c r="C96" s="152" t="str">
        <f>IF(Projekteingabe!C88="","",Projekteingabe!C88)</f>
        <v/>
      </c>
      <c r="D96" s="62" t="s">
        <v>25</v>
      </c>
      <c r="E96" s="520" t="str">
        <f>IF(Projekteingabe!E88="","",Projekteingabe!E88)</f>
        <v/>
      </c>
      <c r="F96" s="523" t="str">
        <f>IF(Projekteingabe!F88="","",Projekteingabe!F88)</f>
        <v/>
      </c>
      <c r="G96" s="523" t="str">
        <f>IF(Projekteingabe!G88="","",Projekteingabe!G88)</f>
        <v/>
      </c>
      <c r="H96" s="523" t="str">
        <f>IF(Projekteingabe!H88="","",Projekteingabe!H88)</f>
        <v/>
      </c>
      <c r="I96" s="523" t="str">
        <f>IF(Projekteingabe!I88="","",Projekteingabe!I88)</f>
        <v/>
      </c>
      <c r="J96" s="523" t="str">
        <f>IF(Projekteingabe!J88="","",Projekteingabe!J88)</f>
        <v/>
      </c>
      <c r="K96" s="523" t="str">
        <f>IF(Projekteingabe!K88="","",Projekteingabe!K88)</f>
        <v/>
      </c>
      <c r="L96" s="523" t="str">
        <f>IF(Projekteingabe!L88="","",Projekteingabe!L88)</f>
        <v/>
      </c>
      <c r="M96" s="523" t="str">
        <f>IF(Projekteingabe!M88="","",Projekteingabe!M88)</f>
        <v/>
      </c>
      <c r="N96" s="523" t="str">
        <f>IF(Projekteingabe!N88="","",Projekteingabe!N88)</f>
        <v/>
      </c>
      <c r="O96" s="523" t="str">
        <f>IF(Projekteingabe!O88="","",Projekteingabe!O88)</f>
        <v/>
      </c>
      <c r="P96" s="524" t="str">
        <f>IF(Projekteingabe!P88="","",Projekteingabe!P88)</f>
        <v/>
      </c>
      <c r="Q96" s="23"/>
      <c r="R96" s="145"/>
    </row>
    <row r="97" spans="1:19" ht="7.5" customHeight="1">
      <c r="B97" s="26"/>
      <c r="C97" s="9"/>
      <c r="D97" s="9"/>
      <c r="E97" s="9"/>
      <c r="F97" s="9"/>
      <c r="G97" s="9"/>
      <c r="H97" s="9"/>
      <c r="I97" s="9"/>
      <c r="J97" s="9"/>
      <c r="K97" s="9"/>
      <c r="L97" s="9"/>
      <c r="M97" s="9"/>
      <c r="N97" s="9"/>
      <c r="O97" s="9"/>
      <c r="P97" s="9"/>
      <c r="Q97" s="23"/>
      <c r="R97" s="145"/>
    </row>
    <row r="98" spans="1:19" s="6" customFormat="1" ht="22.5" customHeight="1">
      <c r="B98" s="32"/>
      <c r="C98" s="9" t="s">
        <v>455</v>
      </c>
      <c r="I98" s="14"/>
      <c r="J98" s="18"/>
      <c r="L98" s="18"/>
      <c r="M98" s="14"/>
      <c r="N98" s="18"/>
      <c r="P98" s="18"/>
      <c r="Q98" s="23"/>
      <c r="R98" s="13"/>
    </row>
    <row r="99" spans="1:19" ht="15" customHeight="1">
      <c r="B99" s="25"/>
      <c r="C99" s="152" t="str">
        <f>IF(Projekteingabe!C91="","",Projekteingabe!C91)</f>
        <v/>
      </c>
      <c r="D99" s="62" t="s">
        <v>154</v>
      </c>
      <c r="E99" s="152" t="str">
        <f>IF(Projekteingabe!E91="","",Projekteingabe!E91)</f>
        <v/>
      </c>
      <c r="F99" s="62" t="s">
        <v>153</v>
      </c>
      <c r="G99" s="60"/>
      <c r="H99" s="14"/>
      <c r="I99" s="415"/>
      <c r="J99" s="525"/>
      <c r="K99" s="525"/>
      <c r="L99" s="6"/>
      <c r="M99" s="13"/>
      <c r="Q99" s="23"/>
    </row>
    <row r="100" spans="1:19" ht="7.5" customHeight="1">
      <c r="B100" s="26"/>
      <c r="C100" s="9"/>
      <c r="D100" s="9"/>
      <c r="E100" s="9"/>
      <c r="F100" s="9"/>
      <c r="G100" s="9"/>
      <c r="H100" s="9"/>
      <c r="I100" s="9"/>
      <c r="J100" s="9"/>
      <c r="K100" s="9"/>
      <c r="L100" s="9"/>
      <c r="M100" s="9"/>
      <c r="N100" s="9"/>
      <c r="O100" s="9"/>
      <c r="P100" s="9"/>
      <c r="Q100" s="23"/>
      <c r="R100" s="145"/>
    </row>
    <row r="101" spans="1:19" ht="15" customHeight="1">
      <c r="B101" s="25"/>
      <c r="C101" s="152" t="str">
        <f>IF(Projekteingabe!C93="","",Projekteingabe!C93)</f>
        <v/>
      </c>
      <c r="D101" s="62" t="s">
        <v>152</v>
      </c>
      <c r="E101" s="152" t="str">
        <f>IF(Projekteingabe!E93="","",Projekteingabe!E93)</f>
        <v/>
      </c>
      <c r="F101" s="62" t="s">
        <v>156</v>
      </c>
      <c r="G101" s="60"/>
      <c r="H101" s="60"/>
      <c r="I101" s="152" t="str">
        <f>IF(Projekteingabe!I93="","",Projekteingabe!I93)</f>
        <v/>
      </c>
      <c r="J101" s="62" t="s">
        <v>155</v>
      </c>
      <c r="K101" s="60"/>
      <c r="L101" s="6"/>
      <c r="M101" s="13"/>
      <c r="N101" s="6"/>
      <c r="P101" s="6"/>
      <c r="Q101" s="310"/>
    </row>
    <row r="102" spans="1:19" ht="7.5" customHeight="1">
      <c r="B102" s="26"/>
      <c r="C102" s="9"/>
      <c r="D102" s="9"/>
      <c r="E102" s="9"/>
      <c r="F102" s="9"/>
      <c r="G102" s="9"/>
      <c r="H102" s="9"/>
      <c r="I102" s="9"/>
      <c r="J102" s="9"/>
      <c r="K102" s="9"/>
      <c r="L102" s="9"/>
      <c r="M102" s="9"/>
      <c r="N102" s="9"/>
      <c r="O102" s="9"/>
      <c r="P102" s="9"/>
      <c r="Q102" s="23"/>
      <c r="R102" s="145"/>
    </row>
    <row r="103" spans="1:19" ht="15" customHeight="1">
      <c r="B103" s="25"/>
      <c r="C103" s="152" t="str">
        <f>IF(Projekteingabe!C95="","",Projekteingabe!C95)</f>
        <v/>
      </c>
      <c r="D103" s="62" t="s">
        <v>25</v>
      </c>
      <c r="E103" s="520" t="str">
        <f>IF(Projekteingabe!E95="","",Projekteingabe!E95)</f>
        <v/>
      </c>
      <c r="F103" s="523" t="str">
        <f>IF(Projekteingabe!F95="","",Projekteingabe!F95)</f>
        <v/>
      </c>
      <c r="G103" s="523" t="str">
        <f>IF(Projekteingabe!G95="","",Projekteingabe!G95)</f>
        <v/>
      </c>
      <c r="H103" s="523" t="str">
        <f>IF(Projekteingabe!H95="","",Projekteingabe!H95)</f>
        <v/>
      </c>
      <c r="I103" s="523" t="str">
        <f>IF(Projekteingabe!I95="","",Projekteingabe!I95)</f>
        <v/>
      </c>
      <c r="J103" s="523" t="str">
        <f>IF(Projekteingabe!J95="","",Projekteingabe!J95)</f>
        <v/>
      </c>
      <c r="K103" s="523" t="str">
        <f>IF(Projekteingabe!K95="","",Projekteingabe!K95)</f>
        <v/>
      </c>
      <c r="L103" s="523" t="str">
        <f>IF(Projekteingabe!L95="","",Projekteingabe!L95)</f>
        <v/>
      </c>
      <c r="M103" s="523" t="str">
        <f>IF(Projekteingabe!M95="","",Projekteingabe!M95)</f>
        <v/>
      </c>
      <c r="N103" s="523" t="str">
        <f>IF(Projekteingabe!N95="","",Projekteingabe!N95)</f>
        <v/>
      </c>
      <c r="O103" s="523" t="str">
        <f>IF(Projekteingabe!O95="","",Projekteingabe!O95)</f>
        <v/>
      </c>
      <c r="P103" s="524" t="str">
        <f>IF(Projekteingabe!P95="","",Projekteingabe!P95)</f>
        <v/>
      </c>
      <c r="Q103" s="23"/>
      <c r="R103" s="145"/>
    </row>
    <row r="104" spans="1:19" s="6" customFormat="1" ht="7.5" customHeight="1">
      <c r="B104" s="25"/>
      <c r="Q104" s="23"/>
    </row>
    <row r="105" spans="1:19" s="6" customFormat="1" ht="15" customHeight="1">
      <c r="B105" s="32"/>
      <c r="C105" s="196" t="s">
        <v>404</v>
      </c>
      <c r="I105" s="14"/>
      <c r="J105" s="18"/>
      <c r="K105" s="107" t="s">
        <v>372</v>
      </c>
      <c r="L105" s="62" t="s">
        <v>11</v>
      </c>
      <c r="M105" s="107"/>
      <c r="N105" s="62" t="s">
        <v>208</v>
      </c>
      <c r="O105" s="18"/>
      <c r="P105" s="18"/>
      <c r="Q105" s="23"/>
      <c r="R105" s="177" t="str">
        <f>IF(COUNTIF(K105:M105,"x")=2,"Entweder oder!",IF(COUNTIF(K105:M105,"x")=0,"Bitte Ankreuzen!",IF(M105="x",IF(C107="","Kommentar fehlt!",""),"")))</f>
        <v>Bitte Ankreuzen!</v>
      </c>
    </row>
    <row r="106" spans="1:19" s="6" customFormat="1" ht="3.75" customHeight="1">
      <c r="B106" s="25"/>
      <c r="Q106" s="23"/>
    </row>
    <row r="107" spans="1:19" ht="91.5" customHeight="1">
      <c r="B107" s="25"/>
      <c r="C107" s="405"/>
      <c r="D107" s="406"/>
      <c r="E107" s="406"/>
      <c r="F107" s="406"/>
      <c r="G107" s="406"/>
      <c r="H107" s="406"/>
      <c r="I107" s="406"/>
      <c r="J107" s="406"/>
      <c r="K107" s="406"/>
      <c r="L107" s="406"/>
      <c r="M107" s="406"/>
      <c r="N107" s="406"/>
      <c r="O107" s="406"/>
      <c r="P107" s="407"/>
      <c r="Q107" s="23"/>
    </row>
    <row r="108" spans="1:19" ht="7.5" customHeight="1">
      <c r="B108" s="34"/>
      <c r="C108" s="65"/>
      <c r="D108" s="65"/>
      <c r="E108" s="65"/>
      <c r="F108" s="65"/>
      <c r="G108" s="65"/>
      <c r="H108" s="65"/>
      <c r="I108" s="65"/>
      <c r="J108" s="65"/>
      <c r="K108" s="65"/>
      <c r="L108" s="65"/>
      <c r="M108" s="65"/>
      <c r="N108" s="65"/>
      <c r="O108" s="65"/>
      <c r="P108" s="65"/>
      <c r="Q108" s="29"/>
      <c r="R108" s="145"/>
    </row>
    <row r="109" spans="1:19" ht="15" customHeight="1">
      <c r="A109" s="6"/>
      <c r="B109" s="6"/>
      <c r="C109" s="6"/>
      <c r="D109" s="6"/>
      <c r="E109" s="6"/>
      <c r="F109" s="6"/>
      <c r="G109" s="6"/>
      <c r="H109" s="6"/>
      <c r="I109" s="6"/>
      <c r="J109" s="6"/>
      <c r="K109" s="6"/>
      <c r="L109" s="6"/>
      <c r="M109" s="6"/>
      <c r="N109" s="6"/>
      <c r="O109" s="6"/>
      <c r="P109" s="6"/>
      <c r="R109" s="145"/>
    </row>
    <row r="110" spans="1:19" ht="30" customHeight="1">
      <c r="B110" s="59"/>
      <c r="C110" s="408" t="s">
        <v>254</v>
      </c>
      <c r="D110" s="412"/>
      <c r="E110" s="412"/>
      <c r="F110" s="412"/>
      <c r="G110" s="412"/>
      <c r="H110" s="412"/>
      <c r="I110" s="412"/>
      <c r="J110" s="412"/>
      <c r="K110" s="412"/>
      <c r="L110" s="412"/>
      <c r="M110" s="412"/>
      <c r="N110" s="412"/>
      <c r="O110" s="429"/>
      <c r="P110" s="429"/>
      <c r="Q110" s="22"/>
      <c r="R110" s="145"/>
    </row>
    <row r="111" spans="1:19" s="6" customFormat="1" ht="18.75" customHeight="1">
      <c r="B111" s="32"/>
      <c r="C111" s="314" t="s">
        <v>460</v>
      </c>
      <c r="D111" s="8"/>
      <c r="E111" s="8"/>
      <c r="F111" s="8"/>
      <c r="G111" s="8"/>
      <c r="H111" s="8"/>
      <c r="I111" s="18"/>
      <c r="J111" s="18"/>
      <c r="K111" s="8"/>
      <c r="L111" s="18"/>
      <c r="M111" s="18"/>
      <c r="N111" s="18"/>
      <c r="O111" s="8"/>
      <c r="P111" s="18"/>
      <c r="Q111" s="23"/>
      <c r="S111" s="2"/>
    </row>
    <row r="112" spans="1:19" ht="92.25" customHeight="1">
      <c r="B112" s="26"/>
      <c r="C112" s="504" t="str">
        <f>IF(Projekteingabe!C100="","",Projekteingabe!C100)</f>
        <v/>
      </c>
      <c r="D112" s="505"/>
      <c r="E112" s="505"/>
      <c r="F112" s="505"/>
      <c r="G112" s="505"/>
      <c r="H112" s="505"/>
      <c r="I112" s="505"/>
      <c r="J112" s="505"/>
      <c r="K112" s="505"/>
      <c r="L112" s="505"/>
      <c r="M112" s="505"/>
      <c r="N112" s="505"/>
      <c r="O112" s="505"/>
      <c r="P112" s="506"/>
      <c r="Q112" s="23"/>
    </row>
    <row r="113" spans="2:25" s="6" customFormat="1" ht="7.5" customHeight="1">
      <c r="B113" s="25"/>
      <c r="C113" s="8"/>
      <c r="Q113" s="23"/>
    </row>
    <row r="114" spans="2:25" s="6" customFormat="1" ht="18.75" customHeight="1">
      <c r="B114" s="32"/>
      <c r="C114" s="9" t="s">
        <v>461</v>
      </c>
      <c r="D114" s="8"/>
      <c r="E114" s="8"/>
      <c r="F114" s="8"/>
      <c r="G114" s="8"/>
      <c r="H114" s="8"/>
      <c r="I114" s="18"/>
      <c r="J114" s="18"/>
      <c r="K114" s="8"/>
      <c r="L114" s="18"/>
      <c r="M114" s="18"/>
      <c r="N114" s="18"/>
      <c r="O114" s="8"/>
      <c r="P114" s="18"/>
      <c r="Q114" s="23"/>
      <c r="S114" s="2"/>
    </row>
    <row r="115" spans="2:25" ht="92.25" customHeight="1">
      <c r="B115" s="26"/>
      <c r="C115" s="504" t="str">
        <f>IF(Projekteingabe!C103="","",Projekteingabe!C103)</f>
        <v/>
      </c>
      <c r="D115" s="505"/>
      <c r="E115" s="505"/>
      <c r="F115" s="505"/>
      <c r="G115" s="505"/>
      <c r="H115" s="505"/>
      <c r="I115" s="505"/>
      <c r="J115" s="505"/>
      <c r="K115" s="505"/>
      <c r="L115" s="505"/>
      <c r="M115" s="505"/>
      <c r="N115" s="505"/>
      <c r="O115" s="505"/>
      <c r="P115" s="506"/>
      <c r="Q115" s="23"/>
    </row>
    <row r="116" spans="2:25" s="6" customFormat="1" ht="6.75" customHeight="1">
      <c r="B116" s="25"/>
      <c r="Q116" s="23"/>
    </row>
    <row r="117" spans="2:25" s="6" customFormat="1" ht="15" customHeight="1">
      <c r="B117" s="32"/>
      <c r="C117" s="196" t="s">
        <v>211</v>
      </c>
      <c r="I117" s="14"/>
      <c r="J117" s="18"/>
      <c r="K117" s="107"/>
      <c r="L117" s="62" t="s">
        <v>11</v>
      </c>
      <c r="M117" s="107"/>
      <c r="N117" s="62" t="s">
        <v>208</v>
      </c>
      <c r="O117" s="18"/>
      <c r="P117" s="18"/>
      <c r="Q117" s="23"/>
      <c r="R117" s="177" t="str">
        <f>IF(COUNTIF(K117:M117,"x")=2,"Entweder oder!",IF(COUNTIF(K117:M117,"x")=0,"Bitte Ankreuzen!",IF(M117="x",IF(C119="","Kommentar fehlt!",""),"")))</f>
        <v>Bitte Ankreuzen!</v>
      </c>
    </row>
    <row r="118" spans="2:25" s="6" customFormat="1" ht="3.75" customHeight="1">
      <c r="B118" s="25"/>
      <c r="Q118" s="23"/>
    </row>
    <row r="119" spans="2:25" ht="91.5" customHeight="1">
      <c r="B119" s="25"/>
      <c r="C119" s="405"/>
      <c r="D119" s="406"/>
      <c r="E119" s="406"/>
      <c r="F119" s="406"/>
      <c r="G119" s="406"/>
      <c r="H119" s="406"/>
      <c r="I119" s="406"/>
      <c r="J119" s="406"/>
      <c r="K119" s="406"/>
      <c r="L119" s="406"/>
      <c r="M119" s="406"/>
      <c r="N119" s="406"/>
      <c r="O119" s="406"/>
      <c r="P119" s="407"/>
      <c r="Q119" s="23"/>
    </row>
    <row r="120" spans="2:25" ht="7.5" customHeight="1">
      <c r="B120" s="27"/>
      <c r="C120" s="28"/>
      <c r="D120" s="28"/>
      <c r="E120" s="28"/>
      <c r="F120" s="28"/>
      <c r="G120" s="28"/>
      <c r="H120" s="28"/>
      <c r="I120" s="28"/>
      <c r="J120" s="28"/>
      <c r="K120" s="28"/>
      <c r="L120" s="28"/>
      <c r="M120" s="28"/>
      <c r="N120" s="28"/>
      <c r="O120" s="28"/>
      <c r="P120" s="28"/>
      <c r="Q120" s="29"/>
      <c r="R120" s="145"/>
    </row>
    <row r="121" spans="2:25" ht="15" customHeight="1">
      <c r="B121" s="6"/>
      <c r="D121" s="6"/>
      <c r="R121" s="145"/>
    </row>
    <row r="122" spans="2:25" ht="30" customHeight="1">
      <c r="B122" s="59"/>
      <c r="C122" s="408" t="s">
        <v>255</v>
      </c>
      <c r="D122" s="412"/>
      <c r="E122" s="412"/>
      <c r="F122" s="412"/>
      <c r="G122" s="412"/>
      <c r="H122" s="412"/>
      <c r="I122" s="412"/>
      <c r="J122" s="412"/>
      <c r="K122" s="412"/>
      <c r="L122" s="412"/>
      <c r="M122" s="412"/>
      <c r="N122" s="412"/>
      <c r="O122" s="429"/>
      <c r="P122" s="429"/>
      <c r="Q122" s="501"/>
    </row>
    <row r="123" spans="2:25" ht="22.5" customHeight="1">
      <c r="B123" s="32"/>
      <c r="C123" s="198" t="s">
        <v>237</v>
      </c>
      <c r="D123" s="173"/>
      <c r="E123" s="173"/>
      <c r="F123" s="173"/>
      <c r="G123" s="173"/>
      <c r="H123" s="173"/>
      <c r="I123" s="173"/>
      <c r="J123" s="173"/>
      <c r="K123" s="173"/>
      <c r="L123" s="173"/>
      <c r="M123" s="173"/>
      <c r="N123" s="173"/>
      <c r="O123" s="173"/>
      <c r="P123" s="173"/>
      <c r="Q123" s="142"/>
    </row>
    <row r="124" spans="2:25" ht="15" customHeight="1">
      <c r="B124" s="32"/>
      <c r="C124" s="8" t="s">
        <v>356</v>
      </c>
      <c r="D124" s="8"/>
      <c r="E124" s="8"/>
      <c r="F124" s="8"/>
      <c r="G124" s="8"/>
      <c r="H124" s="8"/>
      <c r="I124" s="8"/>
      <c r="J124" s="8"/>
      <c r="K124" s="152" t="str">
        <f>IF(Projekteingabe!K107="","",Projekteingabe!K107)</f>
        <v/>
      </c>
      <c r="L124" s="414" t="s">
        <v>357</v>
      </c>
      <c r="M124" s="512"/>
      <c r="N124" s="512"/>
      <c r="O124" s="512"/>
      <c r="P124" s="512"/>
      <c r="Q124" s="142"/>
    </row>
    <row r="125" spans="2:25" ht="15" customHeight="1">
      <c r="B125" s="32"/>
      <c r="K125" s="8"/>
      <c r="L125" s="512"/>
      <c r="M125" s="512"/>
      <c r="N125" s="512"/>
      <c r="O125" s="512"/>
      <c r="P125" s="512"/>
      <c r="Q125" s="142"/>
      <c r="R125" s="409" t="str">
        <f>IF(COUNTIF(K124:K127,"x")&gt;1,"Entweder oder!","")</f>
        <v/>
      </c>
      <c r="S125" s="410"/>
      <c r="T125" s="410"/>
      <c r="U125" s="410"/>
      <c r="V125" s="410"/>
      <c r="W125" s="410"/>
      <c r="X125" s="410"/>
      <c r="Y125" s="410"/>
    </row>
    <row r="126" spans="2:25" ht="4.5" customHeight="1">
      <c r="B126" s="32"/>
      <c r="K126" s="5"/>
      <c r="L126" s="5"/>
      <c r="M126" s="5"/>
      <c r="N126" s="5"/>
      <c r="O126" s="5"/>
      <c r="P126" s="5"/>
      <c r="Q126" s="142"/>
      <c r="R126" s="298"/>
      <c r="S126" s="299"/>
      <c r="T126" s="299"/>
      <c r="U126" s="299"/>
      <c r="V126" s="299"/>
      <c r="W126" s="299"/>
      <c r="X126" s="299"/>
      <c r="Y126" s="299"/>
    </row>
    <row r="127" spans="2:25" ht="15" customHeight="1">
      <c r="B127" s="32"/>
      <c r="K127" s="152" t="str">
        <f>IF(Projekteingabe!K110="","",Projekteingabe!K110)</f>
        <v xml:space="preserve"> </v>
      </c>
      <c r="L127" s="413" t="s">
        <v>358</v>
      </c>
      <c r="M127" s="513"/>
      <c r="N127" s="513"/>
      <c r="O127" s="513"/>
      <c r="P127" s="513"/>
      <c r="Q127" s="142"/>
      <c r="R127" s="298" t="str">
        <f>IF(K127="x",IF(COUNTIF(K133:K167,"x")=0,"Zielgruppe(n) eingeben.",IF(COUNTIF(K127,"x")=0,"Aktivität(en) eingeben","")),"")</f>
        <v/>
      </c>
      <c r="S127" s="299"/>
      <c r="T127" s="299"/>
      <c r="U127" s="299"/>
      <c r="V127" s="299"/>
      <c r="W127" s="299"/>
      <c r="X127" s="299"/>
      <c r="Y127" s="299"/>
    </row>
    <row r="128" spans="2:25" ht="7.5" customHeight="1">
      <c r="B128" s="32"/>
      <c r="K128" s="5"/>
      <c r="L128" s="5"/>
      <c r="M128" s="5"/>
      <c r="N128" s="5"/>
      <c r="O128" s="5"/>
      <c r="P128" s="5"/>
      <c r="Q128" s="142"/>
      <c r="R128" s="298"/>
      <c r="S128" s="299"/>
      <c r="T128" s="299"/>
      <c r="U128" s="299"/>
      <c r="V128" s="299"/>
      <c r="W128" s="299"/>
      <c r="X128" s="299"/>
      <c r="Y128" s="299"/>
    </row>
    <row r="129" spans="2:25" ht="15" customHeight="1">
      <c r="B129" s="32"/>
      <c r="C129" s="180" t="s">
        <v>469</v>
      </c>
      <c r="D129" s="173"/>
      <c r="E129" s="173"/>
      <c r="F129" s="173"/>
      <c r="G129" s="173"/>
      <c r="H129" s="173"/>
      <c r="I129" s="173"/>
      <c r="J129" s="173"/>
      <c r="K129" s="173"/>
      <c r="L129" s="173"/>
      <c r="M129" s="173"/>
      <c r="N129" s="173"/>
      <c r="O129" s="173"/>
      <c r="P129" s="173"/>
      <c r="Q129" s="142"/>
      <c r="R129" s="296"/>
      <c r="S129" s="296"/>
      <c r="T129" s="296"/>
      <c r="U129" s="296"/>
      <c r="V129" s="296"/>
      <c r="W129" s="296"/>
      <c r="X129" s="296"/>
      <c r="Y129" s="296"/>
    </row>
    <row r="130" spans="2:25" ht="7.5" customHeight="1">
      <c r="B130" s="26"/>
      <c r="C130" s="9"/>
      <c r="D130" s="9"/>
      <c r="E130" s="9"/>
      <c r="F130" s="9"/>
      <c r="G130" s="9"/>
      <c r="H130" s="9"/>
      <c r="I130" s="9"/>
      <c r="J130" s="9"/>
      <c r="K130" s="9"/>
      <c r="L130" s="9"/>
      <c r="M130" s="151"/>
      <c r="N130" s="150"/>
      <c r="O130" s="151"/>
      <c r="P130" s="6"/>
      <c r="Q130" s="23"/>
    </row>
    <row r="131" spans="2:25" ht="15" customHeight="1">
      <c r="B131" s="32"/>
      <c r="C131" s="5"/>
      <c r="D131" s="8"/>
      <c r="E131" s="84"/>
      <c r="F131" s="150"/>
      <c r="G131" s="84"/>
      <c r="H131" s="9"/>
      <c r="I131" s="150"/>
      <c r="J131" s="426" t="s">
        <v>467</v>
      </c>
      <c r="K131" s="426"/>
      <c r="L131" s="426"/>
      <c r="M131" s="195"/>
      <c r="N131" s="6"/>
      <c r="O131" s="13"/>
      <c r="P131" s="6"/>
      <c r="Q131" s="23"/>
    </row>
    <row r="132" spans="2:25" ht="7.5" customHeight="1">
      <c r="B132" s="32"/>
      <c r="C132" s="5"/>
      <c r="D132" s="8"/>
      <c r="E132" s="8"/>
      <c r="F132" s="8"/>
      <c r="G132" s="8"/>
      <c r="H132" s="8"/>
      <c r="I132" s="8"/>
      <c r="J132" s="8"/>
      <c r="K132" s="9"/>
      <c r="L132" s="9"/>
      <c r="M132" s="151"/>
      <c r="N132" s="6"/>
      <c r="O132" s="13"/>
      <c r="P132" s="6"/>
      <c r="Q132" s="23"/>
    </row>
    <row r="133" spans="2:25" ht="15" customHeight="1">
      <c r="B133" s="26"/>
      <c r="D133" s="8"/>
      <c r="E133" s="61" t="s">
        <v>83</v>
      </c>
      <c r="F133" s="6"/>
      <c r="H133" s="9"/>
      <c r="I133" s="6"/>
      <c r="J133" s="8"/>
      <c r="K133" s="152" t="str">
        <f>IF(Projekteingabe!K116="","",Projekteingabe!K116)</f>
        <v xml:space="preserve"> </v>
      </c>
      <c r="L133" s="9"/>
      <c r="M133" s="151"/>
      <c r="N133" s="6"/>
      <c r="O133" s="6"/>
      <c r="P133" s="6"/>
      <c r="Q133" s="23"/>
    </row>
    <row r="134" spans="2:25" ht="5.0999999999999996" customHeight="1">
      <c r="B134" s="26"/>
      <c r="D134" s="8"/>
      <c r="E134" s="9"/>
      <c r="F134" s="9"/>
      <c r="H134" s="9"/>
      <c r="I134" s="6"/>
      <c r="J134" s="8"/>
      <c r="K134" s="9"/>
      <c r="L134" s="9"/>
      <c r="M134" s="151"/>
      <c r="N134" s="6"/>
      <c r="O134" s="6"/>
      <c r="P134" s="6"/>
      <c r="Q134" s="23"/>
    </row>
    <row r="135" spans="2:25" ht="15" customHeight="1">
      <c r="B135" s="25"/>
      <c r="D135" s="60"/>
      <c r="E135" s="61" t="s">
        <v>136</v>
      </c>
      <c r="F135" s="6"/>
      <c r="H135" s="6"/>
      <c r="I135" s="6"/>
      <c r="K135" s="152" t="str">
        <f>IF(Projekteingabe!K118="","",Projekteingabe!K118)</f>
        <v/>
      </c>
      <c r="L135" s="9"/>
      <c r="M135" s="151"/>
      <c r="N135" s="6"/>
      <c r="O135" s="6"/>
      <c r="P135" s="6"/>
      <c r="Q135" s="23"/>
    </row>
    <row r="136" spans="2:25" ht="5.0999999999999996" customHeight="1">
      <c r="B136" s="26"/>
      <c r="D136" s="8"/>
      <c r="E136" s="9"/>
      <c r="F136" s="9"/>
      <c r="H136" s="9"/>
      <c r="I136" s="6"/>
      <c r="K136" s="9"/>
      <c r="L136" s="9"/>
      <c r="M136" s="151"/>
      <c r="N136" s="6"/>
      <c r="O136" s="6"/>
      <c r="P136" s="8"/>
      <c r="Q136" s="303"/>
      <c r="R136" s="9"/>
      <c r="S136" s="9"/>
      <c r="T136" s="9"/>
    </row>
    <row r="137" spans="2:25" ht="15" customHeight="1">
      <c r="B137" s="25"/>
      <c r="D137" s="60"/>
      <c r="E137" s="61" t="s">
        <v>359</v>
      </c>
      <c r="F137" s="6"/>
      <c r="H137" s="6"/>
      <c r="I137" s="6"/>
      <c r="K137" s="152" t="str">
        <f>IF(Projekteingabe!K120="","",Projekteingabe!K120)</f>
        <v/>
      </c>
      <c r="L137" s="9"/>
      <c r="M137" s="151"/>
      <c r="N137" s="6"/>
      <c r="O137" s="6"/>
      <c r="P137" s="6"/>
      <c r="Q137" s="23"/>
    </row>
    <row r="138" spans="2:25" ht="5.0999999999999996" customHeight="1">
      <c r="B138" s="26"/>
      <c r="D138" s="8"/>
      <c r="E138" s="9"/>
      <c r="F138" s="9"/>
      <c r="H138" s="9"/>
      <c r="I138" s="6"/>
      <c r="K138" s="9"/>
      <c r="L138" s="9"/>
      <c r="M138" s="151"/>
      <c r="N138" s="6"/>
      <c r="O138" s="6"/>
      <c r="P138" s="8"/>
      <c r="Q138" s="303"/>
      <c r="R138" s="9"/>
      <c r="S138" s="9"/>
      <c r="T138" s="9"/>
    </row>
    <row r="139" spans="2:25" ht="15" customHeight="1">
      <c r="B139" s="26"/>
      <c r="D139" s="8"/>
      <c r="E139" s="61" t="s">
        <v>134</v>
      </c>
      <c r="F139" s="6"/>
      <c r="H139" s="9"/>
      <c r="I139" s="6"/>
      <c r="K139" s="152" t="str">
        <f>IF(Projekteingabe!K122="","",Projekteingabe!K122)</f>
        <v/>
      </c>
      <c r="L139" s="9"/>
      <c r="M139" s="151"/>
      <c r="N139" s="6"/>
      <c r="O139" s="6"/>
      <c r="P139" s="8"/>
      <c r="Q139" s="303"/>
      <c r="R139" s="9"/>
      <c r="S139" s="9"/>
      <c r="T139" s="9"/>
    </row>
    <row r="140" spans="2:25" ht="5.0999999999999996" customHeight="1">
      <c r="B140" s="26"/>
      <c r="D140" s="8"/>
      <c r="E140" s="9"/>
      <c r="F140" s="9"/>
      <c r="H140" s="9"/>
      <c r="I140" s="6"/>
      <c r="K140" s="9"/>
      <c r="L140" s="9"/>
      <c r="M140" s="151"/>
      <c r="N140" s="6"/>
      <c r="O140" s="6"/>
      <c r="P140" s="8"/>
      <c r="Q140" s="303"/>
      <c r="R140" s="9"/>
      <c r="S140" s="9"/>
      <c r="T140" s="9"/>
    </row>
    <row r="141" spans="2:25" ht="15" customHeight="1">
      <c r="B141" s="26"/>
      <c r="D141" s="8"/>
      <c r="E141" s="9" t="s">
        <v>458</v>
      </c>
      <c r="F141" s="9"/>
      <c r="H141" s="9"/>
      <c r="I141" s="6"/>
      <c r="K141" s="152" t="str">
        <f>IF(Projekteingabe!K124="","",Projekteingabe!K124)</f>
        <v/>
      </c>
      <c r="L141" s="9"/>
      <c r="M141" s="151"/>
      <c r="N141" s="6"/>
      <c r="O141" s="6"/>
      <c r="P141" s="8"/>
      <c r="Q141" s="303"/>
      <c r="R141" s="9"/>
      <c r="S141" s="9"/>
      <c r="T141" s="9"/>
    </row>
    <row r="142" spans="2:25" ht="5.0999999999999996" customHeight="1">
      <c r="B142" s="26"/>
      <c r="D142" s="8"/>
      <c r="E142" s="9"/>
      <c r="F142" s="9"/>
      <c r="H142" s="9"/>
      <c r="I142" s="6"/>
      <c r="K142" s="9"/>
      <c r="L142" s="9"/>
      <c r="M142" s="151"/>
      <c r="N142" s="6"/>
      <c r="O142" s="6"/>
      <c r="P142" s="8"/>
      <c r="Q142" s="303"/>
      <c r="R142" s="9"/>
      <c r="S142" s="9"/>
      <c r="T142" s="9"/>
    </row>
    <row r="143" spans="2:25" ht="15" customHeight="1">
      <c r="B143" s="25"/>
      <c r="D143" s="60"/>
      <c r="E143" s="61" t="s">
        <v>86</v>
      </c>
      <c r="F143" s="6"/>
      <c r="H143" s="6"/>
      <c r="I143" s="6"/>
      <c r="K143" s="152" t="str">
        <f>IF(Projekteingabe!K126="","",Projekteingabe!K126)</f>
        <v/>
      </c>
      <c r="L143" s="9"/>
      <c r="M143" s="151"/>
      <c r="N143" s="6"/>
      <c r="O143" s="6"/>
      <c r="P143" s="6"/>
      <c r="Q143" s="23"/>
    </row>
    <row r="144" spans="2:25" ht="5.0999999999999996" customHeight="1">
      <c r="B144" s="26"/>
      <c r="D144" s="8"/>
      <c r="E144" s="9"/>
      <c r="F144" s="9"/>
      <c r="H144" s="9"/>
      <c r="I144" s="9"/>
      <c r="K144" s="9"/>
      <c r="L144" s="9"/>
      <c r="M144" s="151"/>
      <c r="N144" s="6"/>
      <c r="O144" s="6"/>
      <c r="P144" s="8"/>
      <c r="Q144" s="303"/>
      <c r="R144" s="9"/>
      <c r="S144" s="9"/>
      <c r="T144" s="9"/>
    </row>
    <row r="145" spans="2:20" ht="15" customHeight="1">
      <c r="B145" s="26"/>
      <c r="D145" s="8"/>
      <c r="E145" s="61" t="s">
        <v>84</v>
      </c>
      <c r="F145" s="6"/>
      <c r="H145" s="9"/>
      <c r="I145" s="9"/>
      <c r="K145" s="152" t="str">
        <f>IF(Projekteingabe!K128="","",Projekteingabe!K128)</f>
        <v/>
      </c>
      <c r="L145" s="9"/>
      <c r="M145" s="151"/>
      <c r="N145" s="6"/>
      <c r="O145" s="6"/>
      <c r="P145" s="8"/>
      <c r="Q145" s="303"/>
      <c r="R145" s="9"/>
      <c r="S145" s="9"/>
      <c r="T145" s="9"/>
    </row>
    <row r="146" spans="2:20" ht="5.0999999999999996" customHeight="1">
      <c r="B146" s="26"/>
      <c r="D146" s="8"/>
      <c r="E146" s="9"/>
      <c r="F146" s="9"/>
      <c r="H146" s="9"/>
      <c r="I146" s="9"/>
      <c r="K146" s="9"/>
      <c r="L146" s="9"/>
      <c r="M146" s="151"/>
      <c r="N146" s="6"/>
      <c r="O146" s="6"/>
      <c r="P146" s="8"/>
      <c r="Q146" s="303"/>
      <c r="R146" s="9"/>
      <c r="S146" s="9"/>
      <c r="T146" s="9"/>
    </row>
    <row r="147" spans="2:20" ht="15" customHeight="1">
      <c r="B147" s="25"/>
      <c r="D147" s="60"/>
      <c r="E147" s="61" t="s">
        <v>85</v>
      </c>
      <c r="F147" s="6"/>
      <c r="H147" s="6"/>
      <c r="I147" s="6"/>
      <c r="K147" s="152" t="str">
        <f>IF(Projekteingabe!K130="","",Projekteingabe!K130)</f>
        <v/>
      </c>
      <c r="L147" s="9"/>
      <c r="M147" s="151"/>
      <c r="N147" s="6"/>
      <c r="O147" s="6"/>
      <c r="P147" s="6"/>
      <c r="Q147" s="23"/>
    </row>
    <row r="148" spans="2:20" ht="5.0999999999999996" customHeight="1">
      <c r="B148" s="26"/>
      <c r="D148" s="8"/>
      <c r="E148" s="9"/>
      <c r="F148" s="9"/>
      <c r="H148" s="9"/>
      <c r="I148" s="9"/>
      <c r="K148" s="9"/>
      <c r="L148" s="9"/>
      <c r="M148" s="151"/>
      <c r="N148" s="6"/>
      <c r="O148" s="6"/>
      <c r="P148" s="8"/>
      <c r="Q148" s="303"/>
      <c r="R148" s="9"/>
      <c r="S148" s="9"/>
      <c r="T148" s="9"/>
    </row>
    <row r="149" spans="2:20" ht="15" customHeight="1">
      <c r="B149" s="26"/>
      <c r="D149" s="8"/>
      <c r="E149" s="61" t="s">
        <v>135</v>
      </c>
      <c r="F149" s="6"/>
      <c r="H149" s="9"/>
      <c r="I149" s="9"/>
      <c r="K149" s="152" t="str">
        <f>IF(Projekteingabe!K132="","",Projekteingabe!K132)</f>
        <v/>
      </c>
      <c r="L149" s="9"/>
      <c r="M149" s="151"/>
      <c r="N149" s="6"/>
      <c r="O149" s="6"/>
      <c r="P149" s="8"/>
      <c r="Q149" s="303"/>
      <c r="R149" s="9"/>
      <c r="S149" s="9"/>
      <c r="T149" s="9"/>
    </row>
    <row r="150" spans="2:20" ht="5.0999999999999996" customHeight="1">
      <c r="B150" s="26"/>
      <c r="D150" s="8"/>
      <c r="E150" s="9"/>
      <c r="F150" s="9"/>
      <c r="H150" s="9"/>
      <c r="I150" s="9"/>
      <c r="K150" s="9"/>
      <c r="L150" s="9"/>
      <c r="M150" s="151"/>
      <c r="N150" s="6"/>
      <c r="O150" s="6"/>
      <c r="P150" s="8"/>
      <c r="Q150" s="303"/>
      <c r="R150" s="9"/>
      <c r="S150" s="9"/>
      <c r="T150" s="9"/>
    </row>
    <row r="151" spans="2:20" ht="15" customHeight="1">
      <c r="B151" s="25"/>
      <c r="D151" s="4"/>
      <c r="E151" s="61" t="s">
        <v>88</v>
      </c>
      <c r="F151" s="6"/>
      <c r="H151" s="9"/>
      <c r="I151" s="6"/>
      <c r="K151" s="152" t="str">
        <f>IF(Projekteingabe!K134="","",Projekteingabe!K134)</f>
        <v/>
      </c>
      <c r="L151" s="9"/>
      <c r="M151" s="151"/>
      <c r="N151" s="6"/>
      <c r="O151" s="6"/>
      <c r="P151" s="6"/>
      <c r="Q151" s="23"/>
    </row>
    <row r="152" spans="2:20" ht="5.0999999999999996" customHeight="1">
      <c r="B152" s="26"/>
      <c r="D152" s="8"/>
      <c r="E152" s="9"/>
      <c r="F152" s="9"/>
      <c r="H152" s="9"/>
      <c r="I152" s="9"/>
      <c r="K152" s="9"/>
      <c r="L152" s="9"/>
      <c r="M152" s="151"/>
      <c r="N152" s="6"/>
      <c r="O152" s="6"/>
      <c r="P152" s="8"/>
      <c r="Q152" s="303"/>
      <c r="R152" s="9"/>
      <c r="S152" s="9"/>
      <c r="T152" s="9"/>
    </row>
    <row r="153" spans="2:20" ht="15" customHeight="1">
      <c r="B153" s="25"/>
      <c r="D153" s="4"/>
      <c r="E153" s="61" t="s">
        <v>512</v>
      </c>
      <c r="F153" s="6"/>
      <c r="H153" s="9"/>
      <c r="I153" s="6"/>
      <c r="K153" s="152" t="str">
        <f>IF(Projekteingabe!K136="","",Projekteingabe!K136)</f>
        <v xml:space="preserve"> </v>
      </c>
      <c r="L153" s="9"/>
      <c r="M153" s="151"/>
      <c r="N153" s="6"/>
      <c r="O153" s="6"/>
      <c r="P153" s="6"/>
      <c r="Q153" s="23"/>
    </row>
    <row r="154" spans="2:20" ht="5.0999999999999996" customHeight="1">
      <c r="B154" s="26"/>
      <c r="D154" s="8"/>
      <c r="E154" s="9"/>
      <c r="F154" s="9"/>
      <c r="H154" s="9"/>
      <c r="I154" s="9"/>
      <c r="K154" s="9"/>
      <c r="L154" s="9"/>
      <c r="M154" s="151"/>
      <c r="N154" s="6"/>
      <c r="O154" s="6"/>
      <c r="P154" s="8"/>
      <c r="Q154" s="303"/>
      <c r="R154" s="9"/>
      <c r="S154" s="9"/>
      <c r="T154" s="9"/>
    </row>
    <row r="155" spans="2:20" ht="15" customHeight="1">
      <c r="B155" s="26"/>
      <c r="D155" s="8"/>
      <c r="E155" s="9" t="s">
        <v>90</v>
      </c>
      <c r="F155" s="6"/>
      <c r="H155" s="9"/>
      <c r="I155" s="9"/>
      <c r="K155" s="152" t="str">
        <f>IF(Projekteingabe!K138="","",Projekteingabe!K138)</f>
        <v xml:space="preserve"> </v>
      </c>
      <c r="L155" s="9"/>
      <c r="M155" s="151"/>
      <c r="N155" s="6"/>
      <c r="O155" s="6"/>
      <c r="P155" s="8"/>
      <c r="Q155" s="303"/>
      <c r="R155" s="9"/>
      <c r="S155" s="9"/>
      <c r="T155" s="9"/>
    </row>
    <row r="156" spans="2:20" ht="5.0999999999999996" customHeight="1">
      <c r="B156" s="26"/>
      <c r="D156" s="8"/>
      <c r="E156" s="9"/>
      <c r="F156" s="9"/>
      <c r="H156" s="9"/>
      <c r="I156" s="9"/>
      <c r="K156" s="9"/>
      <c r="L156" s="9"/>
      <c r="M156" s="151"/>
      <c r="N156" s="6"/>
      <c r="O156" s="6"/>
      <c r="P156" s="8"/>
      <c r="Q156" s="303"/>
      <c r="R156" s="9"/>
      <c r="S156" s="9"/>
      <c r="T156" s="9"/>
    </row>
    <row r="157" spans="2:20" ht="15" customHeight="1">
      <c r="B157" s="25"/>
      <c r="D157" s="4"/>
      <c r="E157" s="61" t="s">
        <v>87</v>
      </c>
      <c r="F157" s="6"/>
      <c r="H157" s="9"/>
      <c r="I157" s="6"/>
      <c r="K157" s="152" t="str">
        <f>IF(Projekteingabe!K140="","",Projekteingabe!K140)</f>
        <v/>
      </c>
      <c r="L157" s="9"/>
      <c r="M157" s="151"/>
      <c r="N157" s="6"/>
      <c r="O157" s="6"/>
      <c r="P157" s="6"/>
      <c r="Q157" s="23"/>
    </row>
    <row r="158" spans="2:20" ht="5.0999999999999996" customHeight="1">
      <c r="B158" s="26"/>
      <c r="D158" s="8"/>
      <c r="E158" s="9"/>
      <c r="F158" s="9"/>
      <c r="H158" s="9"/>
      <c r="I158" s="9"/>
      <c r="K158" s="9"/>
      <c r="L158" s="9"/>
      <c r="M158" s="151"/>
      <c r="N158" s="6"/>
      <c r="O158" s="6"/>
      <c r="P158" s="8"/>
      <c r="Q158" s="303"/>
      <c r="R158" s="9"/>
      <c r="S158" s="9"/>
      <c r="T158" s="9"/>
    </row>
    <row r="159" spans="2:20" ht="15" customHeight="1">
      <c r="B159" s="26"/>
      <c r="D159" s="8"/>
      <c r="E159" s="9" t="s">
        <v>91</v>
      </c>
      <c r="F159" s="6"/>
      <c r="H159" s="9"/>
      <c r="I159" s="9"/>
      <c r="K159" s="152" t="str">
        <f>IF(Projekteingabe!K142="","",Projekteingabe!K142)</f>
        <v/>
      </c>
      <c r="L159" s="9"/>
      <c r="M159" s="151"/>
      <c r="N159" s="6"/>
      <c r="O159" s="6"/>
      <c r="P159" s="8"/>
      <c r="Q159" s="303"/>
      <c r="R159" s="9"/>
      <c r="S159" s="9"/>
      <c r="T159" s="9"/>
    </row>
    <row r="160" spans="2:20" ht="5.0999999999999996" customHeight="1">
      <c r="B160" s="26"/>
      <c r="D160" s="8"/>
      <c r="E160" s="9"/>
      <c r="F160" s="9"/>
      <c r="H160" s="9"/>
      <c r="I160" s="9"/>
      <c r="K160" s="9"/>
      <c r="L160" s="9"/>
      <c r="M160" s="151"/>
      <c r="N160" s="6"/>
      <c r="O160" s="6"/>
      <c r="P160" s="8"/>
      <c r="Q160" s="303"/>
      <c r="R160" s="9"/>
      <c r="S160" s="9"/>
      <c r="T160" s="9"/>
    </row>
    <row r="161" spans="2:21" ht="15" customHeight="1">
      <c r="B161" s="25"/>
      <c r="D161" s="4"/>
      <c r="E161" s="9" t="s">
        <v>360</v>
      </c>
      <c r="F161" s="6"/>
      <c r="H161" s="9"/>
      <c r="I161" s="6"/>
      <c r="K161" s="152" t="str">
        <f>IF(Projekteingabe!K144="","",Projekteingabe!K144)</f>
        <v/>
      </c>
      <c r="L161" s="9"/>
      <c r="M161" s="151"/>
      <c r="N161" s="6"/>
      <c r="O161" s="6"/>
      <c r="P161" s="6"/>
      <c r="Q161" s="23"/>
    </row>
    <row r="162" spans="2:21" ht="5.0999999999999996" customHeight="1">
      <c r="B162" s="26"/>
      <c r="D162" s="9"/>
      <c r="E162" s="9"/>
      <c r="F162" s="9"/>
      <c r="H162" s="9"/>
      <c r="I162" s="9"/>
      <c r="J162" s="9"/>
      <c r="K162" s="9"/>
      <c r="L162" s="9"/>
      <c r="M162" s="151"/>
      <c r="N162" s="6"/>
      <c r="O162" s="6"/>
      <c r="P162" s="6"/>
      <c r="Q162" s="23"/>
    </row>
    <row r="163" spans="2:21" ht="15" customHeight="1">
      <c r="B163" s="26"/>
      <c r="D163" s="9"/>
      <c r="E163" s="9" t="s">
        <v>89</v>
      </c>
      <c r="F163" s="6"/>
      <c r="H163" s="9"/>
      <c r="I163" s="9"/>
      <c r="J163" s="9"/>
      <c r="K163" s="152" t="str">
        <f>IF(Projekteingabe!K146="","",Projekteingabe!K146)</f>
        <v/>
      </c>
      <c r="L163" s="9"/>
      <c r="M163" s="151"/>
      <c r="N163" s="6"/>
      <c r="O163" s="6"/>
      <c r="P163" s="6"/>
      <c r="Q163" s="23"/>
    </row>
    <row r="164" spans="2:21" ht="5.0999999999999996" customHeight="1">
      <c r="B164" s="26"/>
      <c r="C164" s="9"/>
      <c r="D164" s="9"/>
      <c r="E164" s="9"/>
      <c r="F164" s="9"/>
      <c r="G164" s="9"/>
      <c r="H164" s="9"/>
      <c r="I164" s="9"/>
      <c r="J164" s="9"/>
      <c r="K164" s="9"/>
      <c r="L164" s="9"/>
      <c r="M164" s="151"/>
      <c r="N164" s="6"/>
      <c r="O164" s="6"/>
      <c r="P164" s="6"/>
      <c r="Q164" s="23"/>
    </row>
    <row r="165" spans="2:21" ht="15" customHeight="1">
      <c r="B165" s="25"/>
      <c r="D165" s="4"/>
      <c r="E165" s="9" t="s">
        <v>513</v>
      </c>
      <c r="F165" s="6"/>
      <c r="H165" s="9"/>
      <c r="I165" s="6"/>
      <c r="K165" s="152" t="str">
        <f>IF(Projekteingabe!K148="","",Projekteingabe!K148)</f>
        <v xml:space="preserve"> </v>
      </c>
      <c r="L165" s="9"/>
      <c r="M165" s="151"/>
      <c r="N165" s="6"/>
      <c r="O165" s="6"/>
      <c r="P165" s="6"/>
      <c r="Q165" s="23"/>
    </row>
    <row r="166" spans="2:21" ht="7.5" customHeight="1">
      <c r="B166" s="26"/>
      <c r="D166" s="9"/>
      <c r="E166" s="9"/>
      <c r="F166" s="9"/>
      <c r="H166" s="9"/>
      <c r="I166" s="9"/>
      <c r="J166" s="9"/>
      <c r="K166" s="9"/>
      <c r="L166" s="9"/>
      <c r="M166" s="151"/>
      <c r="N166" s="6"/>
      <c r="O166" s="6"/>
      <c r="P166" s="6"/>
      <c r="Q166" s="23"/>
    </row>
    <row r="167" spans="2:21" ht="15" customHeight="1">
      <c r="B167" s="25"/>
      <c r="C167" s="47" t="s">
        <v>25</v>
      </c>
      <c r="D167" s="60"/>
      <c r="E167" s="526" t="str">
        <f>IF(Projekteingabe!E150:I150="","",Projekteingabe!E150:I150)</f>
        <v/>
      </c>
      <c r="F167" s="527"/>
      <c r="G167" s="527"/>
      <c r="H167" s="527"/>
      <c r="I167" s="528"/>
      <c r="J167" s="9"/>
      <c r="K167" s="152" t="str">
        <f>IF(Projekteingabe!K150="","",Projekteingabe!K150)</f>
        <v/>
      </c>
      <c r="L167" s="9"/>
      <c r="M167" s="151"/>
      <c r="N167" s="6"/>
      <c r="O167" s="6"/>
      <c r="P167" s="6"/>
      <c r="Q167" s="23"/>
    </row>
    <row r="168" spans="2:21" s="6" customFormat="1" ht="15" customHeight="1">
      <c r="B168" s="25"/>
      <c r="Q168" s="23"/>
    </row>
    <row r="169" spans="2:21" s="6" customFormat="1" ht="15" customHeight="1">
      <c r="B169" s="32"/>
      <c r="C169" s="196" t="s">
        <v>210</v>
      </c>
      <c r="I169" s="14"/>
      <c r="J169" s="18"/>
      <c r="K169" s="107"/>
      <c r="L169" s="62" t="s">
        <v>11</v>
      </c>
      <c r="M169" s="107"/>
      <c r="N169" s="62" t="s">
        <v>208</v>
      </c>
      <c r="O169" s="18"/>
      <c r="P169" s="18"/>
      <c r="Q169" s="23"/>
      <c r="R169" s="177" t="str">
        <f>IF(COUNTIF(K169:M169,"x")=2,"Entweder oder!",IF(COUNTIF(K169:M169,"x")=0,"Bitte Ankreuzen!",IF(M169="x",IF(C171="","Kommentar fehlt!",""),"")))</f>
        <v>Bitte Ankreuzen!</v>
      </c>
    </row>
    <row r="170" spans="2:21" s="6" customFormat="1" ht="3.75" customHeight="1">
      <c r="B170" s="25"/>
      <c r="Q170" s="23"/>
    </row>
    <row r="171" spans="2:21" ht="91.5" customHeight="1">
      <c r="B171" s="25"/>
      <c r="C171" s="405"/>
      <c r="D171" s="406"/>
      <c r="E171" s="406"/>
      <c r="F171" s="406"/>
      <c r="G171" s="406"/>
      <c r="H171" s="406"/>
      <c r="I171" s="406"/>
      <c r="J171" s="406"/>
      <c r="K171" s="406"/>
      <c r="L171" s="406"/>
      <c r="M171" s="406"/>
      <c r="N171" s="406"/>
      <c r="O171" s="406"/>
      <c r="P171" s="407"/>
      <c r="Q171" s="23"/>
    </row>
    <row r="172" spans="2:21" ht="7.5" customHeight="1">
      <c r="B172" s="27"/>
      <c r="C172" s="28"/>
      <c r="D172" s="28"/>
      <c r="E172" s="28"/>
      <c r="F172" s="28"/>
      <c r="G172" s="28"/>
      <c r="H172" s="28"/>
      <c r="I172" s="28"/>
      <c r="J172" s="28"/>
      <c r="K172" s="28"/>
      <c r="L172" s="28"/>
      <c r="M172" s="65"/>
      <c r="N172" s="65"/>
      <c r="O172" s="65"/>
      <c r="P172" s="28"/>
      <c r="Q172" s="29"/>
    </row>
    <row r="173" spans="2:21" ht="15" customHeight="1">
      <c r="B173" s="6"/>
      <c r="D173" s="6"/>
      <c r="R173" s="145"/>
    </row>
    <row r="174" spans="2:21" s="6" customFormat="1" ht="30" customHeight="1">
      <c r="B174" s="59"/>
      <c r="C174" s="20" t="s">
        <v>362</v>
      </c>
      <c r="D174" s="21"/>
      <c r="E174" s="21"/>
      <c r="F174" s="21"/>
      <c r="G174" s="21"/>
      <c r="H174" s="21"/>
      <c r="I174" s="57"/>
      <c r="J174" s="56"/>
      <c r="K174" s="21"/>
      <c r="L174" s="56"/>
      <c r="M174" s="57"/>
      <c r="N174" s="56"/>
      <c r="O174" s="21"/>
      <c r="P174" s="56"/>
      <c r="Q174" s="22"/>
      <c r="R174" s="13"/>
      <c r="S174" s="2"/>
      <c r="T174" s="2"/>
      <c r="U174" s="2"/>
    </row>
    <row r="175" spans="2:21" s="6" customFormat="1" ht="22.5" customHeight="1">
      <c r="B175" s="32"/>
      <c r="C175" s="9" t="s">
        <v>454</v>
      </c>
      <c r="I175" s="14"/>
      <c r="J175" s="18"/>
      <c r="L175" s="18"/>
      <c r="M175" s="14"/>
      <c r="N175" s="18"/>
      <c r="P175" s="18"/>
      <c r="Q175" s="23"/>
      <c r="R175" s="13"/>
      <c r="S175" s="2"/>
      <c r="T175" s="2"/>
      <c r="U175" s="2"/>
    </row>
    <row r="176" spans="2:21" ht="75" customHeight="1">
      <c r="B176" s="25"/>
      <c r="C176" s="504" t="str">
        <f>IF(Projekteingabe!C155="","",Projekteingabe!C155)</f>
        <v/>
      </c>
      <c r="D176" s="505" t="str">
        <f>IF(Projekteingabe!D155="","",Projekteingabe!D155)</f>
        <v/>
      </c>
      <c r="E176" s="505" t="str">
        <f>IF(Projekteingabe!E155="","",Projekteingabe!E155)</f>
        <v/>
      </c>
      <c r="F176" s="505" t="str">
        <f>IF(Projekteingabe!F155="","",Projekteingabe!F155)</f>
        <v/>
      </c>
      <c r="G176" s="505" t="str">
        <f>IF(Projekteingabe!G155="","",Projekteingabe!G155)</f>
        <v/>
      </c>
      <c r="H176" s="505" t="str">
        <f>IF(Projekteingabe!H155="","",Projekteingabe!H155)</f>
        <v/>
      </c>
      <c r="I176" s="505" t="str">
        <f>IF(Projekteingabe!I155="","",Projekteingabe!I155)</f>
        <v/>
      </c>
      <c r="J176" s="505" t="str">
        <f>IF(Projekteingabe!J155="","",Projekteingabe!J155)</f>
        <v/>
      </c>
      <c r="K176" s="505" t="str">
        <f>IF(Projekteingabe!K155="","",Projekteingabe!K155)</f>
        <v/>
      </c>
      <c r="L176" s="505" t="str">
        <f>IF(Projekteingabe!L155="","",Projekteingabe!L155)</f>
        <v/>
      </c>
      <c r="M176" s="505" t="str">
        <f>IF(Projekteingabe!M155="","",Projekteingabe!M155)</f>
        <v/>
      </c>
      <c r="N176" s="505" t="str">
        <f>IF(Projekteingabe!N155="","",Projekteingabe!N155)</f>
        <v/>
      </c>
      <c r="O176" s="505" t="str">
        <f>IF(Projekteingabe!O155="","",Projekteingabe!O155)</f>
        <v/>
      </c>
      <c r="P176" s="506" t="str">
        <f>IF(Projekteingabe!P155="","",Projekteingabe!P155)</f>
        <v/>
      </c>
      <c r="Q176" s="23"/>
      <c r="R176" s="13"/>
    </row>
    <row r="177" spans="2:28" s="6" customFormat="1" ht="15" customHeight="1">
      <c r="B177" s="25"/>
      <c r="Q177" s="23"/>
    </row>
    <row r="178" spans="2:28" s="6" customFormat="1" ht="15" customHeight="1">
      <c r="B178" s="32"/>
      <c r="C178" s="196" t="s">
        <v>373</v>
      </c>
      <c r="I178" s="14"/>
      <c r="J178" s="18"/>
      <c r="K178" s="107"/>
      <c r="L178" s="62" t="s">
        <v>11</v>
      </c>
      <c r="M178" s="107"/>
      <c r="N178" s="62" t="s">
        <v>208</v>
      </c>
      <c r="O178" s="18"/>
      <c r="P178" s="18"/>
      <c r="Q178" s="23"/>
      <c r="R178" s="177" t="str">
        <f>IF(COUNTIF(K178:M178,"x")=2,"Entweder oder!",IF(COUNTIF(K178:M178,"x")=0,"Bitte Ankreuzen!",IF(M178="x",IF(C180="","Kommentar fehlt!",""),"")))</f>
        <v>Bitte Ankreuzen!</v>
      </c>
    </row>
    <row r="179" spans="2:28" s="6" customFormat="1" ht="3.75" customHeight="1">
      <c r="B179" s="25"/>
      <c r="Q179" s="23"/>
    </row>
    <row r="180" spans="2:28" ht="91.5" customHeight="1">
      <c r="B180" s="25"/>
      <c r="C180" s="405"/>
      <c r="D180" s="406"/>
      <c r="E180" s="406"/>
      <c r="F180" s="406"/>
      <c r="G180" s="406"/>
      <c r="H180" s="406"/>
      <c r="I180" s="406"/>
      <c r="J180" s="406"/>
      <c r="K180" s="406"/>
      <c r="L180" s="406"/>
      <c r="M180" s="406"/>
      <c r="N180" s="406"/>
      <c r="O180" s="406"/>
      <c r="P180" s="407"/>
      <c r="Q180" s="23"/>
    </row>
    <row r="181" spans="2:28" ht="7.5" customHeight="1">
      <c r="B181" s="27"/>
      <c r="C181" s="28"/>
      <c r="D181" s="28"/>
      <c r="E181" s="28"/>
      <c r="F181" s="28"/>
      <c r="G181" s="28"/>
      <c r="H181" s="28"/>
      <c r="I181" s="28"/>
      <c r="J181" s="28"/>
      <c r="K181" s="28"/>
      <c r="L181" s="28"/>
      <c r="M181" s="28"/>
      <c r="N181" s="28"/>
      <c r="O181" s="28"/>
      <c r="P181" s="28"/>
      <c r="Q181" s="29"/>
      <c r="R181" s="145"/>
    </row>
    <row r="182" spans="2:28" ht="15" customHeight="1">
      <c r="B182" s="6"/>
      <c r="D182" s="6"/>
      <c r="R182" s="145"/>
    </row>
    <row r="183" spans="2:28" s="85" customFormat="1" ht="22.5" customHeight="1">
      <c r="B183" s="86"/>
      <c r="C183" s="88" t="s">
        <v>243</v>
      </c>
      <c r="D183" s="89"/>
      <c r="E183" s="91"/>
      <c r="F183" s="90" t="s">
        <v>92</v>
      </c>
      <c r="G183" s="90"/>
      <c r="H183" s="90"/>
      <c r="I183" s="90"/>
      <c r="J183" s="90"/>
      <c r="K183" s="90"/>
      <c r="L183" s="90"/>
      <c r="M183" s="90"/>
      <c r="N183" s="90"/>
      <c r="O183" s="91"/>
      <c r="P183" s="91"/>
      <c r="Q183" s="87"/>
      <c r="R183" s="147"/>
    </row>
    <row r="184" spans="2:28" ht="21.75" customHeight="1">
      <c r="B184" s="32"/>
      <c r="C184" s="5"/>
      <c r="D184" s="8"/>
      <c r="F184" s="92"/>
      <c r="G184" s="8"/>
      <c r="H184" s="8"/>
      <c r="I184" s="8"/>
      <c r="J184" s="8"/>
      <c r="K184" s="8"/>
      <c r="L184" s="8"/>
      <c r="M184" s="8"/>
      <c r="N184" s="8"/>
      <c r="O184" s="8"/>
      <c r="P184" s="8"/>
      <c r="Q184" s="23"/>
      <c r="R184" s="145"/>
    </row>
    <row r="185" spans="2:28" ht="20.25" customHeight="1">
      <c r="B185" s="32"/>
      <c r="C185" s="197" t="s">
        <v>239</v>
      </c>
      <c r="D185" s="178"/>
      <c r="E185" s="178"/>
      <c r="F185" s="178"/>
      <c r="G185" s="178"/>
      <c r="H185" s="178"/>
      <c r="I185" s="179"/>
      <c r="J185" s="180"/>
      <c r="K185" s="180"/>
      <c r="L185" s="180"/>
      <c r="M185" s="180"/>
      <c r="N185" s="180"/>
      <c r="O185" s="180"/>
      <c r="P185" s="180"/>
      <c r="Q185" s="23"/>
      <c r="R185" s="145"/>
    </row>
    <row r="186" spans="2:28" ht="15" customHeight="1">
      <c r="B186" s="25"/>
      <c r="C186" s="152" t="str">
        <f>IF(Projekteingabe!C160="","",Projekteingabe!C160)</f>
        <v/>
      </c>
      <c r="D186" s="62" t="s">
        <v>363</v>
      </c>
      <c r="E186" s="6"/>
      <c r="F186" s="6"/>
      <c r="G186" s="6"/>
      <c r="H186" s="6"/>
      <c r="I186" s="9"/>
      <c r="J186" s="9"/>
      <c r="K186" s="6"/>
      <c r="L186" s="6"/>
      <c r="M186" s="6"/>
      <c r="N186" s="6"/>
      <c r="O186" s="6"/>
      <c r="P186" s="8"/>
      <c r="Q186" s="23"/>
      <c r="R186" s="145"/>
      <c r="S186" s="85"/>
      <c r="T186" s="16"/>
      <c r="U186" s="85"/>
      <c r="V186" s="60"/>
      <c r="W186" s="60"/>
      <c r="X186" s="60"/>
      <c r="Y186" s="60"/>
      <c r="Z186" s="60"/>
      <c r="AA186" s="60"/>
      <c r="AB186" s="60"/>
    </row>
    <row r="187" spans="2:28" ht="7.5" customHeight="1">
      <c r="B187" s="26"/>
      <c r="C187" s="9"/>
      <c r="D187" s="9"/>
      <c r="E187" s="9"/>
      <c r="F187" s="9"/>
      <c r="G187" s="9"/>
      <c r="H187" s="9"/>
      <c r="I187" s="9"/>
      <c r="J187" s="9"/>
      <c r="K187" s="9"/>
      <c r="L187" s="9"/>
      <c r="M187" s="9"/>
      <c r="N187" s="9"/>
      <c r="O187" s="9"/>
      <c r="P187" s="9"/>
      <c r="Q187" s="23"/>
      <c r="R187" s="145"/>
    </row>
    <row r="188" spans="2:28" ht="15" customHeight="1">
      <c r="B188" s="25"/>
      <c r="C188" s="152" t="str">
        <f>IF(Projekteingabe!C162="","",Projekteingabe!C162)</f>
        <v/>
      </c>
      <c r="D188" s="62" t="s">
        <v>439</v>
      </c>
      <c r="E188" s="152" t="str">
        <f>IF(Projekteingabe!E162="","",Projekteingabe!E162)</f>
        <v/>
      </c>
      <c r="F188" s="62" t="s">
        <v>47</v>
      </c>
      <c r="G188" s="60"/>
      <c r="H188" s="60"/>
      <c r="I188" s="152" t="str">
        <f>IF(Projekteingabe!I162="","",Projekteingabe!I162)</f>
        <v/>
      </c>
      <c r="J188" s="62" t="s">
        <v>441</v>
      </c>
      <c r="K188" s="60"/>
      <c r="L188" s="60"/>
      <c r="O188" s="60"/>
      <c r="P188" s="60"/>
      <c r="Q188" s="23"/>
      <c r="R188" s="145"/>
      <c r="S188" s="85"/>
      <c r="T188" s="85"/>
      <c r="U188" s="85"/>
      <c r="V188" s="60"/>
      <c r="W188" s="60"/>
      <c r="X188" s="60"/>
      <c r="Y188" s="60"/>
      <c r="Z188" s="60"/>
      <c r="AA188" s="60"/>
      <c r="AB188" s="60"/>
    </row>
    <row r="189" spans="2:28" ht="7.5" customHeight="1">
      <c r="B189" s="26"/>
      <c r="C189" s="9"/>
      <c r="D189" s="9"/>
      <c r="E189" s="9"/>
      <c r="F189" s="9"/>
      <c r="G189" s="9"/>
      <c r="H189" s="9"/>
      <c r="I189" s="9"/>
      <c r="J189" s="9"/>
      <c r="K189" s="9"/>
      <c r="L189" s="9"/>
      <c r="M189" s="9"/>
      <c r="N189" s="9"/>
      <c r="O189" s="9"/>
      <c r="P189" s="9"/>
      <c r="Q189" s="23"/>
      <c r="R189" s="145"/>
    </row>
    <row r="190" spans="2:28" ht="15" customHeight="1">
      <c r="B190" s="25"/>
      <c r="C190" s="152" t="str">
        <f>IF(Projekteingabe!C164="","",Projekteingabe!C164)</f>
        <v/>
      </c>
      <c r="D190" s="62" t="s">
        <v>25</v>
      </c>
      <c r="E190" s="520" t="str">
        <f>IF(Projekteingabe!E164="","",Projekteingabe!E164)</f>
        <v/>
      </c>
      <c r="F190" s="523" t="str">
        <f>IF(Projekteingabe!F164="","",Projekteingabe!F164)</f>
        <v/>
      </c>
      <c r="G190" s="523" t="str">
        <f>IF(Projekteingabe!G164="","",Projekteingabe!G164)</f>
        <v/>
      </c>
      <c r="H190" s="523" t="str">
        <f>IF(Projekteingabe!H164="","",Projekteingabe!H164)</f>
        <v/>
      </c>
      <c r="I190" s="523" t="str">
        <f>IF(Projekteingabe!I164="","",Projekteingabe!I164)</f>
        <v/>
      </c>
      <c r="J190" s="523" t="str">
        <f>IF(Projekteingabe!J164="","",Projekteingabe!J164)</f>
        <v/>
      </c>
      <c r="K190" s="523" t="str">
        <f>IF(Projekteingabe!K164="","",Projekteingabe!K164)</f>
        <v/>
      </c>
      <c r="L190" s="523" t="str">
        <f>IF(Projekteingabe!L164="","",Projekteingabe!L164)</f>
        <v/>
      </c>
      <c r="M190" s="523" t="str">
        <f>IF(Projekteingabe!M164="","",Projekteingabe!M164)</f>
        <v/>
      </c>
      <c r="N190" s="523" t="str">
        <f>IF(Projekteingabe!N164="","",Projekteingabe!N164)</f>
        <v/>
      </c>
      <c r="O190" s="523" t="str">
        <f>IF(Projekteingabe!O164="","",Projekteingabe!O164)</f>
        <v/>
      </c>
      <c r="P190" s="524" t="str">
        <f>IF(Projekteingabe!P164="","",Projekteingabe!P164)</f>
        <v/>
      </c>
      <c r="Q190" s="23"/>
      <c r="R190" s="145"/>
      <c r="S190" s="85"/>
      <c r="T190" s="85"/>
      <c r="U190" s="85"/>
    </row>
    <row r="191" spans="2:28" s="6" customFormat="1" ht="15" customHeight="1">
      <c r="B191" s="25"/>
      <c r="Q191" s="23"/>
    </row>
    <row r="192" spans="2:28" s="6" customFormat="1" ht="15" customHeight="1">
      <c r="B192" s="32"/>
      <c r="C192" s="196" t="s">
        <v>405</v>
      </c>
      <c r="I192" s="14"/>
      <c r="J192" s="18"/>
      <c r="K192" s="107" t="s">
        <v>372</v>
      </c>
      <c r="L192" s="62" t="s">
        <v>11</v>
      </c>
      <c r="M192" s="107"/>
      <c r="N192" s="62" t="s">
        <v>208</v>
      </c>
      <c r="O192" s="18"/>
      <c r="P192" s="18"/>
      <c r="Q192" s="23"/>
      <c r="R192" s="177" t="str">
        <f>IF(COUNTIF(K192:M192,"x")=2,"Entweder oder!",IF(COUNTIF(K192:M192,"x")=0,"Bitte Ankreuzen!",IF(M192="x",IF(C194="","Kommentar fehlt!",""),"")))</f>
        <v>Bitte Ankreuzen!</v>
      </c>
    </row>
    <row r="193" spans="2:21" s="6" customFormat="1" ht="3.75" customHeight="1">
      <c r="B193" s="25"/>
      <c r="Q193" s="23"/>
    </row>
    <row r="194" spans="2:21" ht="91.5" customHeight="1">
      <c r="B194" s="25"/>
      <c r="C194" s="405"/>
      <c r="D194" s="406"/>
      <c r="E194" s="406"/>
      <c r="F194" s="406"/>
      <c r="G194" s="406"/>
      <c r="H194" s="406"/>
      <c r="I194" s="406"/>
      <c r="J194" s="406"/>
      <c r="K194" s="406"/>
      <c r="L194" s="406"/>
      <c r="M194" s="406"/>
      <c r="N194" s="406"/>
      <c r="O194" s="406"/>
      <c r="P194" s="407"/>
      <c r="Q194" s="23"/>
    </row>
    <row r="195" spans="2:21" ht="7.5" customHeight="1">
      <c r="B195" s="27"/>
      <c r="C195" s="28"/>
      <c r="D195" s="28"/>
      <c r="E195" s="28"/>
      <c r="F195" s="28"/>
      <c r="G195" s="28"/>
      <c r="H195" s="28"/>
      <c r="I195" s="28"/>
      <c r="J195" s="28"/>
      <c r="K195" s="28"/>
      <c r="L195" s="28"/>
      <c r="M195" s="28"/>
      <c r="N195" s="28"/>
      <c r="O195" s="28"/>
      <c r="P195" s="28"/>
      <c r="Q195" s="29"/>
      <c r="R195" s="145"/>
    </row>
    <row r="196" spans="2:21" ht="15" customHeight="1">
      <c r="B196" s="6"/>
      <c r="D196" s="6"/>
      <c r="R196" s="145"/>
      <c r="S196" s="85"/>
      <c r="T196" s="85"/>
      <c r="U196" s="85"/>
    </row>
    <row r="197" spans="2:21" s="85" customFormat="1" ht="22.5" customHeight="1">
      <c r="B197" s="86"/>
      <c r="C197" s="88" t="s">
        <v>244</v>
      </c>
      <c r="D197" s="89"/>
      <c r="E197" s="90"/>
      <c r="F197" s="90" t="s">
        <v>93</v>
      </c>
      <c r="G197" s="90"/>
      <c r="H197" s="90"/>
      <c r="I197" s="90"/>
      <c r="J197" s="90"/>
      <c r="K197" s="90"/>
      <c r="L197" s="90"/>
      <c r="M197" s="90"/>
      <c r="N197" s="90"/>
      <c r="O197" s="91"/>
      <c r="P197" s="91"/>
      <c r="Q197" s="87"/>
      <c r="R197" s="147"/>
      <c r="S197" s="2"/>
      <c r="T197" s="2"/>
      <c r="U197" s="2"/>
    </row>
    <row r="198" spans="2:21" ht="21.75" customHeight="1">
      <c r="B198" s="32"/>
      <c r="C198" s="5"/>
      <c r="D198" s="8"/>
      <c r="E198" s="92"/>
      <c r="F198" s="92" t="s">
        <v>364</v>
      </c>
      <c r="G198" s="8"/>
      <c r="H198" s="8"/>
      <c r="I198" s="8"/>
      <c r="J198" s="8"/>
      <c r="K198" s="8"/>
      <c r="L198" s="8"/>
      <c r="M198" s="8"/>
      <c r="N198" s="8"/>
      <c r="O198" s="8"/>
      <c r="P198" s="8"/>
      <c r="Q198" s="23"/>
      <c r="R198" s="145"/>
      <c r="S198" s="85"/>
      <c r="T198" s="85"/>
      <c r="U198" s="85"/>
    </row>
    <row r="199" spans="2:21" ht="91.5" customHeight="1">
      <c r="B199" s="25"/>
      <c r="C199" s="504" t="str">
        <f>IF(Projekteingabe!C169="","",Projekteingabe!C169)</f>
        <v/>
      </c>
      <c r="D199" s="505" t="str">
        <f>IF(Projekteingabe!D169="","",Projekteingabe!D169)</f>
        <v/>
      </c>
      <c r="E199" s="505" t="str">
        <f>IF(Projekteingabe!E169="","",Projekteingabe!E169)</f>
        <v/>
      </c>
      <c r="F199" s="505" t="str">
        <f>IF(Projekteingabe!F169="","",Projekteingabe!F169)</f>
        <v/>
      </c>
      <c r="G199" s="505" t="str">
        <f>IF(Projekteingabe!G169="","",Projekteingabe!G169)</f>
        <v/>
      </c>
      <c r="H199" s="505" t="str">
        <f>IF(Projekteingabe!H169="","",Projekteingabe!H169)</f>
        <v/>
      </c>
      <c r="I199" s="505" t="str">
        <f>IF(Projekteingabe!I169="","",Projekteingabe!I169)</f>
        <v/>
      </c>
      <c r="J199" s="505" t="str">
        <f>IF(Projekteingabe!J169="","",Projekteingabe!J169)</f>
        <v/>
      </c>
      <c r="K199" s="505" t="str">
        <f>IF(Projekteingabe!K169="","",Projekteingabe!K169)</f>
        <v/>
      </c>
      <c r="L199" s="505" t="str">
        <f>IF(Projekteingabe!L169="","",Projekteingabe!L169)</f>
        <v/>
      </c>
      <c r="M199" s="505" t="str">
        <f>IF(Projekteingabe!M169="","",Projekteingabe!M169)</f>
        <v/>
      </c>
      <c r="N199" s="505" t="str">
        <f>IF(Projekteingabe!N169="","",Projekteingabe!N169)</f>
        <v/>
      </c>
      <c r="O199" s="505" t="str">
        <f>IF(Projekteingabe!O169="","",Projekteingabe!O169)</f>
        <v/>
      </c>
      <c r="P199" s="506" t="str">
        <f>IF(Projekteingabe!P169="","",Projekteingabe!P169)</f>
        <v/>
      </c>
      <c r="Q199" s="23"/>
      <c r="R199" s="145"/>
    </row>
    <row r="200" spans="2:21" s="6" customFormat="1" ht="15" customHeight="1">
      <c r="B200" s="25"/>
      <c r="Q200" s="23"/>
    </row>
    <row r="201" spans="2:21" s="6" customFormat="1" ht="15" customHeight="1">
      <c r="B201" s="32"/>
      <c r="C201" s="196" t="s">
        <v>209</v>
      </c>
      <c r="I201" s="14"/>
      <c r="J201" s="18"/>
      <c r="K201" s="107"/>
      <c r="L201" s="62" t="s">
        <v>11</v>
      </c>
      <c r="M201" s="107"/>
      <c r="N201" s="62" t="s">
        <v>208</v>
      </c>
      <c r="O201" s="18"/>
      <c r="P201" s="18"/>
      <c r="Q201" s="23"/>
      <c r="R201" s="177" t="str">
        <f>IF(COUNTIF(K201:M201,"x")=2,"Entweder oder!",IF(COUNTIF(K201:M201,"x")=0,"Bitte Ankreuzen!",IF(M201="x",IF(C203="","Kommentar fehlt!",""),"")))</f>
        <v>Bitte Ankreuzen!</v>
      </c>
    </row>
    <row r="202" spans="2:21" s="6" customFormat="1" ht="3.75" customHeight="1">
      <c r="B202" s="25"/>
      <c r="Q202" s="23"/>
    </row>
    <row r="203" spans="2:21" ht="91.5" customHeight="1">
      <c r="B203" s="25"/>
      <c r="C203" s="405"/>
      <c r="D203" s="406"/>
      <c r="E203" s="406"/>
      <c r="F203" s="406"/>
      <c r="G203" s="406"/>
      <c r="H203" s="406"/>
      <c r="I203" s="406"/>
      <c r="J203" s="406"/>
      <c r="K203" s="406"/>
      <c r="L203" s="406"/>
      <c r="M203" s="406"/>
      <c r="N203" s="406"/>
      <c r="O203" s="406"/>
      <c r="P203" s="407"/>
      <c r="Q203" s="23"/>
    </row>
    <row r="204" spans="2:21" ht="7.5" customHeight="1">
      <c r="B204" s="27"/>
      <c r="C204" s="28"/>
      <c r="D204" s="28"/>
      <c r="E204" s="28"/>
      <c r="F204" s="28"/>
      <c r="G204" s="28"/>
      <c r="H204" s="28"/>
      <c r="I204" s="28"/>
      <c r="J204" s="28"/>
      <c r="K204" s="28"/>
      <c r="L204" s="28"/>
      <c r="M204" s="28"/>
      <c r="N204" s="28"/>
      <c r="O204" s="28"/>
      <c r="P204" s="28"/>
      <c r="Q204" s="29"/>
      <c r="R204" s="145"/>
    </row>
    <row r="205" spans="2:21" ht="15" customHeight="1">
      <c r="B205" s="6"/>
      <c r="D205" s="6"/>
      <c r="R205" s="145"/>
    </row>
    <row r="206" spans="2:21" ht="30" customHeight="1">
      <c r="B206" s="59"/>
      <c r="C206" s="408" t="s">
        <v>385</v>
      </c>
      <c r="D206" s="532"/>
      <c r="E206" s="532"/>
      <c r="F206" s="532"/>
      <c r="G206" s="532"/>
      <c r="H206" s="532"/>
      <c r="I206" s="532"/>
      <c r="J206" s="532"/>
      <c r="K206" s="532"/>
      <c r="L206" s="532"/>
      <c r="M206" s="532"/>
      <c r="N206" s="532"/>
      <c r="O206" s="533"/>
      <c r="P206" s="533"/>
      <c r="Q206" s="22"/>
      <c r="R206" s="145"/>
    </row>
    <row r="207" spans="2:21" ht="20.25" customHeight="1">
      <c r="B207" s="32"/>
      <c r="C207" s="197" t="s">
        <v>239</v>
      </c>
      <c r="D207" s="178"/>
      <c r="E207" s="178"/>
      <c r="F207" s="178"/>
      <c r="G207" s="178"/>
      <c r="H207" s="178"/>
      <c r="I207" s="179"/>
      <c r="J207" s="180"/>
      <c r="K207" s="180"/>
      <c r="L207" s="180"/>
      <c r="M207" s="180"/>
      <c r="N207" s="180"/>
      <c r="O207" s="180"/>
      <c r="P207" s="180"/>
      <c r="Q207" s="23"/>
      <c r="R207" s="145"/>
    </row>
    <row r="208" spans="2:21" ht="15" customHeight="1">
      <c r="B208" s="221" t="str">
        <f>IF(Projekteingabe!C174=C208,"","!")</f>
        <v/>
      </c>
      <c r="C208" s="152" t="str">
        <f>IF(Projekteingabe!C174="","",Projekteingabe!C174)</f>
        <v xml:space="preserve"> </v>
      </c>
      <c r="D208" s="62" t="s">
        <v>516</v>
      </c>
      <c r="E208" s="60"/>
      <c r="F208" s="60"/>
      <c r="G208" s="60"/>
      <c r="H208" s="321" t="str">
        <f>IF(Projekteingabe!I174=I208,"","!")</f>
        <v/>
      </c>
      <c r="I208" s="322" t="str">
        <f>IF(Projekteingabe!I174="","",Projekteingabe!I174)</f>
        <v/>
      </c>
      <c r="J208" s="60"/>
      <c r="K208" s="60"/>
      <c r="L208" s="60"/>
      <c r="M208" s="60"/>
      <c r="N208" s="60"/>
      <c r="O208" s="60"/>
      <c r="P208" s="60"/>
      <c r="Q208" s="23"/>
      <c r="R208" s="145"/>
    </row>
    <row r="209" spans="2:18" ht="7.5" customHeight="1">
      <c r="B209" s="26"/>
      <c r="C209" s="9"/>
      <c r="D209" s="9"/>
      <c r="E209" s="9"/>
      <c r="F209" s="9"/>
      <c r="G209" s="9"/>
      <c r="H209" s="9"/>
      <c r="I209" s="9"/>
      <c r="J209" s="9"/>
      <c r="K209" s="9"/>
      <c r="L209" s="9"/>
      <c r="M209" s="9"/>
      <c r="N209" s="9"/>
      <c r="O209" s="9"/>
      <c r="P209" s="9"/>
      <c r="Q209" s="23"/>
      <c r="R209" s="145"/>
    </row>
    <row r="210" spans="2:18" ht="7.5" customHeight="1">
      <c r="B210" s="26"/>
      <c r="C210" s="9"/>
      <c r="D210" s="9"/>
      <c r="E210" s="9"/>
      <c r="F210" s="9"/>
      <c r="G210" s="9"/>
      <c r="H210" s="9"/>
      <c r="I210" s="9"/>
      <c r="J210" s="9"/>
      <c r="K210" s="9"/>
      <c r="L210" s="9"/>
      <c r="M210" s="9"/>
      <c r="N210" s="9"/>
      <c r="O210" s="9"/>
      <c r="P210" s="9"/>
      <c r="Q210" s="23"/>
      <c r="R210" s="145"/>
    </row>
    <row r="211" spans="2:18" ht="15" customHeight="1">
      <c r="B211" s="221" t="str">
        <f>IF(Projekteingabe!C176=C211,"","!")</f>
        <v/>
      </c>
      <c r="C211" s="152" t="str">
        <f>IF(Projekteingabe!C176="","",Projekteingabe!C176)</f>
        <v/>
      </c>
      <c r="D211" s="62" t="s">
        <v>25</v>
      </c>
      <c r="E211" s="498" t="str">
        <f>IF(Projekteingabe!E176="","",Projekteingabe!E176)</f>
        <v/>
      </c>
      <c r="F211" s="530" t="str">
        <f>IF(Projekteingabe!F176="","",Projekteingabe!F176)</f>
        <v/>
      </c>
      <c r="G211" s="530" t="str">
        <f>IF(Projekteingabe!G176="","",Projekteingabe!G176)</f>
        <v/>
      </c>
      <c r="H211" s="530" t="str">
        <f>IF(Projekteingabe!H176="","",Projekteingabe!H176)</f>
        <v/>
      </c>
      <c r="I211" s="530" t="str">
        <f>IF(Projekteingabe!I176="","",Projekteingabe!I176)</f>
        <v/>
      </c>
      <c r="J211" s="530" t="str">
        <f>IF(Projekteingabe!J176="","",Projekteingabe!J176)</f>
        <v/>
      </c>
      <c r="K211" s="530" t="str">
        <f>IF(Projekteingabe!K176="","",Projekteingabe!K176)</f>
        <v/>
      </c>
      <c r="L211" s="530" t="str">
        <f>IF(Projekteingabe!L176="","",Projekteingabe!L176)</f>
        <v/>
      </c>
      <c r="M211" s="530" t="str">
        <f>IF(Projekteingabe!M176="","",Projekteingabe!M176)</f>
        <v/>
      </c>
      <c r="N211" s="530" t="str">
        <f>IF(Projekteingabe!N176="","",Projekteingabe!N176)</f>
        <v/>
      </c>
      <c r="O211" s="530" t="str">
        <f>IF(Projekteingabe!O176="","",Projekteingabe!O176)</f>
        <v/>
      </c>
      <c r="P211" s="531" t="str">
        <f>IF(Projekteingabe!P176="","",Projekteingabe!P176)</f>
        <v/>
      </c>
      <c r="Q211" s="23"/>
      <c r="R211" s="145"/>
    </row>
    <row r="212" spans="2:18" s="6" customFormat="1" ht="15" customHeight="1">
      <c r="B212" s="25"/>
      <c r="Q212" s="23"/>
    </row>
    <row r="213" spans="2:18" s="6" customFormat="1" ht="15" customHeight="1">
      <c r="B213" s="32"/>
      <c r="C213" s="196" t="s">
        <v>406</v>
      </c>
      <c r="I213" s="14"/>
      <c r="J213" s="18"/>
      <c r="K213" s="107"/>
      <c r="L213" s="62" t="s">
        <v>11</v>
      </c>
      <c r="M213" s="107"/>
      <c r="N213" s="62" t="s">
        <v>208</v>
      </c>
      <c r="O213" s="18"/>
      <c r="P213" s="18"/>
      <c r="Q213" s="23"/>
      <c r="R213" s="177" t="str">
        <f>IF(COUNTIF(K213:M213,"x")=2,"Entweder oder!",IF(COUNTIF(K213:M213,"x")=0,"Bitte Ankreuzen!",IF(M213="x",IF(C215="","Kommentar fehlt!",""),"")))</f>
        <v>Bitte Ankreuzen!</v>
      </c>
    </row>
    <row r="214" spans="2:18" s="6" customFormat="1" ht="3.75" customHeight="1">
      <c r="B214" s="25"/>
      <c r="Q214" s="23"/>
    </row>
    <row r="215" spans="2:18" ht="91.5" customHeight="1">
      <c r="B215" s="25"/>
      <c r="C215" s="405"/>
      <c r="D215" s="406"/>
      <c r="E215" s="406"/>
      <c r="F215" s="406"/>
      <c r="G215" s="406"/>
      <c r="H215" s="406"/>
      <c r="I215" s="406"/>
      <c r="J215" s="406"/>
      <c r="K215" s="406"/>
      <c r="L215" s="406"/>
      <c r="M215" s="406"/>
      <c r="N215" s="406"/>
      <c r="O215" s="406"/>
      <c r="P215" s="407"/>
      <c r="Q215" s="23"/>
    </row>
    <row r="216" spans="2:18" ht="7.5" customHeight="1">
      <c r="B216" s="27"/>
      <c r="C216" s="28"/>
      <c r="D216" s="28"/>
      <c r="E216" s="28"/>
      <c r="F216" s="28"/>
      <c r="G216" s="28"/>
      <c r="H216" s="28"/>
      <c r="I216" s="28"/>
      <c r="J216" s="28"/>
      <c r="K216" s="28"/>
      <c r="L216" s="28"/>
      <c r="M216" s="28"/>
      <c r="N216" s="28"/>
      <c r="O216" s="28"/>
      <c r="P216" s="28"/>
      <c r="Q216" s="29"/>
      <c r="R216" s="145"/>
    </row>
    <row r="217" spans="2:18" ht="15" customHeight="1">
      <c r="B217" s="6"/>
      <c r="D217" s="6"/>
      <c r="R217" s="145"/>
    </row>
    <row r="218" spans="2:18" ht="30" customHeight="1">
      <c r="B218" s="59"/>
      <c r="C218" s="408" t="s">
        <v>245</v>
      </c>
      <c r="D218" s="412"/>
      <c r="E218" s="412"/>
      <c r="F218" s="412"/>
      <c r="G218" s="412"/>
      <c r="H218" s="412"/>
      <c r="I218" s="412"/>
      <c r="J218" s="412"/>
      <c r="K218" s="412"/>
      <c r="L218" s="412"/>
      <c r="M218" s="412"/>
      <c r="N218" s="412"/>
      <c r="O218" s="429"/>
      <c r="P218" s="429"/>
      <c r="Q218" s="22"/>
      <c r="R218" s="145"/>
    </row>
    <row r="219" spans="2:18" ht="15" customHeight="1">
      <c r="B219" s="26"/>
      <c r="C219" s="9" t="s">
        <v>400</v>
      </c>
      <c r="D219" s="9"/>
      <c r="E219" s="9"/>
      <c r="F219" s="9"/>
      <c r="G219" s="9"/>
      <c r="H219" s="9"/>
      <c r="I219" s="9"/>
      <c r="J219" s="9"/>
      <c r="K219" s="9"/>
      <c r="L219" s="9"/>
      <c r="M219" s="9"/>
      <c r="N219" s="9"/>
      <c r="O219" s="9"/>
      <c r="P219" s="9"/>
      <c r="Q219" s="23"/>
      <c r="R219" s="145"/>
    </row>
    <row r="220" spans="2:18" ht="15" customHeight="1">
      <c r="B220" s="26"/>
      <c r="C220" s="9"/>
      <c r="D220" s="9"/>
      <c r="E220" s="9"/>
      <c r="F220" s="9"/>
      <c r="G220" s="9"/>
      <c r="H220" s="9"/>
      <c r="I220" s="9"/>
      <c r="J220" s="9"/>
      <c r="K220" s="9"/>
      <c r="L220" s="9"/>
      <c r="M220" s="9"/>
      <c r="N220" s="511" t="s">
        <v>215</v>
      </c>
      <c r="O220" s="510"/>
      <c r="P220" s="510"/>
      <c r="Q220" s="23"/>
      <c r="R220" s="145"/>
    </row>
    <row r="221" spans="2:18" ht="19.5" customHeight="1">
      <c r="B221" s="26"/>
      <c r="C221" s="9"/>
      <c r="D221" s="9"/>
      <c r="E221" s="9"/>
      <c r="F221" s="6"/>
      <c r="G221" s="6"/>
      <c r="H221" s="200" t="s">
        <v>174</v>
      </c>
      <c r="I221" s="200"/>
      <c r="J221" s="201"/>
      <c r="K221" s="202"/>
      <c r="L221" s="200" t="s">
        <v>173</v>
      </c>
      <c r="M221" s="200"/>
      <c r="N221" s="200" t="s">
        <v>219</v>
      </c>
      <c r="O221" s="202"/>
      <c r="P221" s="286" t="s">
        <v>220</v>
      </c>
      <c r="Q221" s="23"/>
      <c r="R221" s="145"/>
    </row>
    <row r="222" spans="2:18" ht="15" customHeight="1">
      <c r="B222" s="25"/>
      <c r="C222" s="47" t="s">
        <v>138</v>
      </c>
      <c r="D222" s="134"/>
      <c r="E222" s="134"/>
      <c r="F222" s="6"/>
      <c r="G222" s="6"/>
      <c r="H222" s="191" t="str">
        <f>IF('Projektaktivitäten durchgeführt'!C11=0,"",'Projektaktivitäten durchgeführt'!C11)</f>
        <v/>
      </c>
      <c r="I222" s="6"/>
      <c r="J222" s="6"/>
      <c r="K222" s="6"/>
      <c r="L222" s="191" t="str">
        <f>IF('Projektaktivitäten durchgeführt'!C13="","",'Projektaktivitäten durchgeführt'!C13)</f>
        <v/>
      </c>
      <c r="M222" s="63"/>
      <c r="N222" s="192" t="str">
        <f>IF(COUNT(L222,H222)=2,H222-L222,"")</f>
        <v/>
      </c>
      <c r="O222" s="6"/>
      <c r="P222" s="289" t="str">
        <f>IF(L222="","-",N222/L222)</f>
        <v>-</v>
      </c>
      <c r="Q222" s="23"/>
      <c r="R222" s="145"/>
    </row>
    <row r="223" spans="2:18" ht="7.5" customHeight="1">
      <c r="B223" s="26"/>
      <c r="C223" s="9"/>
      <c r="D223" s="9"/>
      <c r="E223" s="9"/>
      <c r="F223" s="6"/>
      <c r="G223" s="6"/>
      <c r="H223" s="9"/>
      <c r="I223" s="9"/>
      <c r="J223" s="6"/>
      <c r="K223" s="9"/>
      <c r="L223" s="9"/>
      <c r="M223" s="9"/>
      <c r="N223" s="6"/>
      <c r="O223" s="9"/>
      <c r="P223" s="6"/>
      <c r="Q223" s="23"/>
      <c r="R223" s="145"/>
    </row>
    <row r="224" spans="2:18" ht="15" customHeight="1">
      <c r="B224" s="25"/>
      <c r="C224" s="47" t="s">
        <v>340</v>
      </c>
      <c r="D224" s="8"/>
      <c r="E224" s="8"/>
      <c r="F224" s="6"/>
      <c r="G224" s="6"/>
      <c r="H224" s="191" t="str">
        <f>IF('Projektaktivitäten durchgeführt'!E11=0,"",'Projektaktivitäten durchgeführt'!E11)</f>
        <v/>
      </c>
      <c r="I224" s="47"/>
      <c r="J224" s="6"/>
      <c r="K224" s="47"/>
      <c r="L224" s="191" t="str">
        <f>IF('Projektaktivitäten durchgeführt'!E13="","",'Projektaktivitäten durchgeführt'!E13)</f>
        <v/>
      </c>
      <c r="M224" s="47"/>
      <c r="N224" s="192" t="str">
        <f>IF(COUNT(L224,H224)=2,H224-L224,"")</f>
        <v/>
      </c>
      <c r="O224" s="47"/>
      <c r="P224" s="289" t="str">
        <f>IF(L224="","-",N224/L224)</f>
        <v>-</v>
      </c>
      <c r="Q224" s="23"/>
      <c r="R224" s="145"/>
    </row>
    <row r="225" spans="2:18" ht="7.5" customHeight="1">
      <c r="B225" s="26"/>
      <c r="C225" s="9"/>
      <c r="D225" s="9"/>
      <c r="E225" s="9"/>
      <c r="F225" s="6"/>
      <c r="G225" s="6"/>
      <c r="H225" s="9"/>
      <c r="I225" s="9"/>
      <c r="J225" s="6"/>
      <c r="K225" s="9"/>
      <c r="L225" s="9"/>
      <c r="M225" s="9"/>
      <c r="N225" s="6"/>
      <c r="O225" s="9"/>
      <c r="P225" s="6"/>
      <c r="Q225" s="23"/>
      <c r="R225" s="145"/>
    </row>
    <row r="226" spans="2:18" ht="15" customHeight="1">
      <c r="B226" s="25"/>
      <c r="C226" s="126" t="s">
        <v>426</v>
      </c>
      <c r="D226" s="47"/>
      <c r="E226" s="47"/>
      <c r="F226" s="6"/>
      <c r="G226" s="6"/>
      <c r="H226" s="191" t="str">
        <f>IF('Projektaktivitäten durchgeführt'!K11="","",'Projektaktivitäten durchgeführt'!K11)</f>
        <v/>
      </c>
      <c r="I226" s="47"/>
      <c r="J226" s="6"/>
      <c r="K226" s="47"/>
      <c r="L226" s="191" t="str">
        <f>IF('Projektaktivitäten durchgeführt'!K13="","",'Projektaktivitäten durchgeführt'!K13)</f>
        <v/>
      </c>
      <c r="M226" s="47"/>
      <c r="N226" s="192" t="str">
        <f>IF(COUNT(L226,H226)=2,H226-L226,"")</f>
        <v/>
      </c>
      <c r="O226" s="47"/>
      <c r="P226" s="289" t="str">
        <f>IF(L226=0,"-",IF(L226="","-",N226/L226))</f>
        <v>-</v>
      </c>
      <c r="Q226" s="23"/>
      <c r="R226" s="145"/>
    </row>
    <row r="227" spans="2:18" ht="7.5" customHeight="1">
      <c r="B227" s="26"/>
      <c r="C227" s="9"/>
      <c r="D227" s="9"/>
      <c r="E227" s="9"/>
      <c r="F227" s="6"/>
      <c r="G227" s="6"/>
      <c r="H227" s="9"/>
      <c r="I227" s="9"/>
      <c r="J227" s="6"/>
      <c r="K227" s="9"/>
      <c r="L227" s="9"/>
      <c r="M227" s="9"/>
      <c r="N227" s="9"/>
      <c r="O227" s="9"/>
      <c r="P227" s="6"/>
      <c r="Q227" s="23"/>
      <c r="R227" s="145"/>
    </row>
    <row r="228" spans="2:18" ht="15" customHeight="1">
      <c r="B228" s="25"/>
      <c r="C228" s="126" t="s">
        <v>221</v>
      </c>
      <c r="D228" s="47"/>
      <c r="E228" s="47"/>
      <c r="F228" s="6"/>
      <c r="G228" s="6"/>
      <c r="H228" s="191" t="str">
        <f>IF('Projektaktivitäten durchgeführt'!G11="","",'Projektaktivitäten durchgeführt'!G11)</f>
        <v/>
      </c>
      <c r="I228" s="47"/>
      <c r="J228" s="6"/>
      <c r="K228" s="47"/>
      <c r="L228" s="191" t="str">
        <f>IF('Projektaktivitäten durchgeführt'!G13="","",'Projektaktivitäten durchgeführt'!G13)</f>
        <v/>
      </c>
      <c r="M228" s="47"/>
      <c r="N228" s="192" t="str">
        <f>IF(COUNT(L228,H228)=2,H228-L228,"")</f>
        <v/>
      </c>
      <c r="O228" s="47"/>
      <c r="P228" s="289" t="str">
        <f>IF(L228=0,"-",IF(L228="","-",N228/L228))</f>
        <v>-</v>
      </c>
      <c r="Q228" s="23"/>
      <c r="R228" s="145"/>
    </row>
    <row r="229" spans="2:18" ht="7.5" customHeight="1">
      <c r="B229" s="26"/>
      <c r="C229" s="9"/>
      <c r="D229" s="9"/>
      <c r="E229" s="9"/>
      <c r="F229" s="6"/>
      <c r="G229" s="6"/>
      <c r="H229" s="9"/>
      <c r="I229" s="9"/>
      <c r="J229" s="6"/>
      <c r="K229" s="9"/>
      <c r="L229" s="9"/>
      <c r="M229" s="9"/>
      <c r="N229" s="9"/>
      <c r="O229" s="9"/>
      <c r="P229" s="6"/>
      <c r="Q229" s="23"/>
      <c r="R229" s="145"/>
    </row>
    <row r="230" spans="2:18" ht="15" customHeight="1">
      <c r="B230" s="25"/>
      <c r="C230" s="47" t="s">
        <v>341</v>
      </c>
      <c r="D230" s="134"/>
      <c r="E230" s="134"/>
      <c r="F230" s="6"/>
      <c r="G230" s="6"/>
      <c r="H230" s="191" t="str">
        <f>IF(SUM('Medienprodukte durchgeführt'!C11,'Medienprodukte durchgeführt'!L11)=0,"",SUM('Medienprodukte durchgeführt'!C11,'Medienprodukte durchgeführt'!L11))</f>
        <v/>
      </c>
      <c r="I230" s="6"/>
      <c r="J230" s="6"/>
      <c r="K230" s="6"/>
      <c r="L230" s="191" t="str">
        <f>IF(SUM('Medienprodukte durchgeführt'!C13,'Medienprodukte durchgeführt'!L13)=0,"",SUM('Medienprodukte durchgeführt'!C13,'Medienprodukte durchgeführt'!L13))</f>
        <v/>
      </c>
      <c r="M230" s="63"/>
      <c r="N230" s="192" t="str">
        <f>IF(COUNT(L230,H230)=2,H230-L230,"")</f>
        <v/>
      </c>
      <c r="O230" s="6"/>
      <c r="P230" s="289" t="str">
        <f>IF(L230="","-",N230/L230)</f>
        <v>-</v>
      </c>
      <c r="Q230" s="23"/>
      <c r="R230" s="145"/>
    </row>
    <row r="231" spans="2:18" s="85" customFormat="1" ht="31.5" customHeight="1">
      <c r="B231" s="182"/>
      <c r="C231" s="538" t="s">
        <v>509</v>
      </c>
      <c r="D231" s="539"/>
      <c r="E231" s="539"/>
      <c r="F231" s="539"/>
      <c r="G231" s="539"/>
      <c r="H231" s="539"/>
      <c r="I231" s="539"/>
      <c r="J231" s="539"/>
      <c r="K231" s="539"/>
      <c r="L231" s="539"/>
      <c r="M231" s="539"/>
      <c r="N231" s="539"/>
      <c r="O231" s="539"/>
      <c r="P231" s="539"/>
      <c r="Q231" s="184"/>
      <c r="R231" s="145"/>
    </row>
    <row r="232" spans="2:18" ht="21.75" customHeight="1">
      <c r="B232" s="26"/>
      <c r="C232" s="183" t="s">
        <v>217</v>
      </c>
      <c r="D232" s="181"/>
      <c r="E232" s="181"/>
      <c r="F232" s="509" t="s">
        <v>174</v>
      </c>
      <c r="G232" s="510"/>
      <c r="H232" s="510"/>
      <c r="I232" s="173"/>
      <c r="J232" s="509" t="s">
        <v>173</v>
      </c>
      <c r="K232" s="510"/>
      <c r="L232" s="510"/>
      <c r="M232" s="173"/>
      <c r="N232" s="511" t="s">
        <v>215</v>
      </c>
      <c r="O232" s="510"/>
      <c r="P232" s="510"/>
      <c r="Q232" s="23"/>
      <c r="R232" s="145"/>
    </row>
    <row r="233" spans="2:18" ht="18.75" customHeight="1">
      <c r="B233" s="26"/>
      <c r="C233" s="9"/>
      <c r="D233" s="9"/>
      <c r="E233" s="9"/>
      <c r="F233" s="200" t="s">
        <v>216</v>
      </c>
      <c r="G233" s="202"/>
      <c r="H233" s="200" t="s">
        <v>218</v>
      </c>
      <c r="I233" s="202"/>
      <c r="J233" s="200" t="s">
        <v>216</v>
      </c>
      <c r="K233" s="202"/>
      <c r="L233" s="200" t="s">
        <v>218</v>
      </c>
      <c r="M233" s="202"/>
      <c r="N233" s="200" t="s">
        <v>219</v>
      </c>
      <c r="O233" s="202"/>
      <c r="P233" s="286" t="s">
        <v>220</v>
      </c>
      <c r="Q233" s="23"/>
      <c r="R233" s="145"/>
    </row>
    <row r="234" spans="2:18" ht="15" customHeight="1">
      <c r="B234" s="25"/>
      <c r="C234" s="61" t="s">
        <v>66</v>
      </c>
      <c r="D234" s="47"/>
      <c r="E234" s="60"/>
      <c r="F234" s="109"/>
      <c r="G234" s="8" t="s">
        <v>20</v>
      </c>
      <c r="H234" s="194" t="str">
        <f>IF($H$228="","",$H$228*F234/100)</f>
        <v/>
      </c>
      <c r="I234" s="115"/>
      <c r="J234" s="193" t="str">
        <f>IF(Projekteingabe!F194="","",Projekteingabe!F194)</f>
        <v/>
      </c>
      <c r="K234" s="111" t="s">
        <v>20</v>
      </c>
      <c r="L234" s="194" t="str">
        <f>IF($L$228="","",$L$228*J234/100)</f>
        <v/>
      </c>
      <c r="M234" s="112"/>
      <c r="N234" s="192" t="str">
        <f>IF(COUNT(L234,H234)=2,H234-L234,"")</f>
        <v/>
      </c>
      <c r="O234" s="112"/>
      <c r="P234" s="289" t="str">
        <f>IF(L234=0,"-",IF(L234="","-",N234/L234))</f>
        <v>-</v>
      </c>
      <c r="Q234" s="23"/>
      <c r="R234" s="177" t="str">
        <f>IF(COUNT(F234:F236)&lt; 2,"Prozentsatz Wohnkanton unbedingt eingeben, falls nötig schätzen!","")</f>
        <v>Prozentsatz Wohnkanton unbedingt eingeben, falls nötig schätzen!</v>
      </c>
    </row>
    <row r="235" spans="2:18" ht="7.5" customHeight="1">
      <c r="B235" s="26"/>
      <c r="C235" s="9"/>
      <c r="D235" s="9"/>
      <c r="E235" s="9"/>
      <c r="F235" s="9"/>
      <c r="G235" s="9"/>
      <c r="H235" s="115"/>
      <c r="I235" s="115"/>
      <c r="J235" s="115"/>
      <c r="K235" s="115"/>
      <c r="L235" s="115"/>
      <c r="M235" s="115"/>
      <c r="N235" s="112"/>
      <c r="O235" s="115"/>
      <c r="P235" s="112"/>
      <c r="Q235" s="23"/>
      <c r="R235" s="145"/>
    </row>
    <row r="236" spans="2:18" ht="15" customHeight="1">
      <c r="B236" s="25"/>
      <c r="C236" s="61" t="s">
        <v>65</v>
      </c>
      <c r="D236" s="47"/>
      <c r="E236" s="60"/>
      <c r="F236" s="109"/>
      <c r="G236" s="8" t="s">
        <v>20</v>
      </c>
      <c r="H236" s="194" t="str">
        <f>IF($H$228="","",$H$228*F236/100)</f>
        <v/>
      </c>
      <c r="I236" s="112"/>
      <c r="J236" s="193" t="str">
        <f>IF(Projekteingabe!F196="","",Projekteingabe!F196)</f>
        <v/>
      </c>
      <c r="K236" s="111" t="s">
        <v>20</v>
      </c>
      <c r="L236" s="194" t="str">
        <f>IF($L$228="","",$L$228*J236/100)</f>
        <v/>
      </c>
      <c r="M236" s="112"/>
      <c r="N236" s="192" t="str">
        <f>IF(COUNT(L236,H236)=2,H236-L236,"")</f>
        <v/>
      </c>
      <c r="O236" s="199"/>
      <c r="P236" s="289" t="str">
        <f>IF(L236=0,"-",IF(L236="","-",N236/L236))</f>
        <v>-</v>
      </c>
      <c r="Q236" s="23"/>
      <c r="R236" s="145"/>
    </row>
    <row r="237" spans="2:18" ht="7.5" customHeight="1">
      <c r="B237" s="26"/>
      <c r="C237" s="9"/>
      <c r="D237" s="9"/>
      <c r="E237" s="9"/>
      <c r="F237" s="9"/>
      <c r="G237" s="9"/>
      <c r="H237" s="115"/>
      <c r="I237" s="115"/>
      <c r="J237" s="115"/>
      <c r="K237" s="115"/>
      <c r="L237" s="115"/>
      <c r="M237" s="115"/>
      <c r="N237" s="112"/>
      <c r="O237" s="115"/>
      <c r="P237" s="112"/>
      <c r="Q237" s="23"/>
      <c r="R237" s="145"/>
    </row>
    <row r="238" spans="2:18" ht="15" customHeight="1">
      <c r="B238" s="25"/>
      <c r="C238" s="61" t="s">
        <v>67</v>
      </c>
      <c r="D238" s="47"/>
      <c r="E238" s="60"/>
      <c r="F238" s="193" t="str">
        <f>IF(COUNT(F234,F236)=0,"",100-F234-F236)</f>
        <v/>
      </c>
      <c r="G238" s="8" t="s">
        <v>20</v>
      </c>
      <c r="H238" s="194" t="str">
        <f>IF($H$228="","",$H$228*F238/100)</f>
        <v/>
      </c>
      <c r="I238" s="112"/>
      <c r="J238" s="193" t="str">
        <f>IF(COUNT(J234,J236)=0,"",100-J234-J236)</f>
        <v/>
      </c>
      <c r="K238" s="111" t="s">
        <v>20</v>
      </c>
      <c r="L238" s="194" t="str">
        <f>IF($L$228="","",$L$228*J238/100)</f>
        <v/>
      </c>
      <c r="M238" s="112"/>
      <c r="N238" s="192" t="str">
        <f>IF(COUNT(L238,H238)=2,H238-L238,"")</f>
        <v/>
      </c>
      <c r="O238" s="199"/>
      <c r="P238" s="289" t="str">
        <f>IF(L238=0,"-",IF(L238="","-",N238/L238))</f>
        <v>-</v>
      </c>
      <c r="Q238" s="23"/>
      <c r="R238" s="145"/>
    </row>
    <row r="239" spans="2:18" s="6" customFormat="1" ht="15" customHeight="1">
      <c r="B239" s="25"/>
      <c r="Q239" s="23"/>
    </row>
    <row r="240" spans="2:18" s="6" customFormat="1" ht="15" customHeight="1">
      <c r="B240" s="32"/>
      <c r="C240" s="196" t="s">
        <v>246</v>
      </c>
      <c r="I240" s="14"/>
      <c r="J240" s="18"/>
      <c r="K240" s="107"/>
      <c r="L240" s="62" t="s">
        <v>11</v>
      </c>
      <c r="M240" s="107"/>
      <c r="N240" s="62" t="s">
        <v>208</v>
      </c>
      <c r="O240" s="18"/>
      <c r="Q240" s="23"/>
      <c r="R240" s="177" t="str">
        <f>IF(COUNTIF(K240:M240,"x")=2,"Entweder oder!",IF(COUNTIF(K240:M240,"x")=0,"Bitte Ankreuzen!",IF(M240="x",IF(C242="","Kommentar fehlt!",""),"")))</f>
        <v>Bitte Ankreuzen!</v>
      </c>
    </row>
    <row r="241" spans="2:18" s="6" customFormat="1" ht="3.75" customHeight="1">
      <c r="B241" s="25"/>
      <c r="Q241" s="23"/>
    </row>
    <row r="242" spans="2:18" ht="91.5" customHeight="1">
      <c r="B242" s="25"/>
      <c r="C242" s="405"/>
      <c r="D242" s="406"/>
      <c r="E242" s="406"/>
      <c r="F242" s="406"/>
      <c r="G242" s="406"/>
      <c r="H242" s="406"/>
      <c r="I242" s="406"/>
      <c r="J242" s="406"/>
      <c r="K242" s="406"/>
      <c r="L242" s="406"/>
      <c r="M242" s="406"/>
      <c r="N242" s="406"/>
      <c r="O242" s="406"/>
      <c r="P242" s="407"/>
      <c r="Q242" s="23"/>
    </row>
    <row r="243" spans="2:18" ht="7.5" customHeight="1">
      <c r="B243" s="27"/>
      <c r="C243" s="28"/>
      <c r="D243" s="28"/>
      <c r="E243" s="28"/>
      <c r="F243" s="28"/>
      <c r="G243" s="28"/>
      <c r="H243" s="28"/>
      <c r="I243" s="28"/>
      <c r="J243" s="28"/>
      <c r="K243" s="28"/>
      <c r="L243" s="28"/>
      <c r="M243" s="28"/>
      <c r="N243" s="28"/>
      <c r="O243" s="28"/>
      <c r="P243" s="28"/>
      <c r="Q243" s="29"/>
      <c r="R243" s="145"/>
    </row>
    <row r="244" spans="2:18" ht="15" customHeight="1">
      <c r="B244" s="6"/>
      <c r="D244" s="6"/>
      <c r="R244" s="145"/>
    </row>
    <row r="245" spans="2:18" ht="30" customHeight="1">
      <c r="B245" s="59"/>
      <c r="C245" s="408" t="s">
        <v>401</v>
      </c>
      <c r="D245" s="532"/>
      <c r="E245" s="532"/>
      <c r="F245" s="532"/>
      <c r="G245" s="532"/>
      <c r="H245" s="532"/>
      <c r="I245" s="532"/>
      <c r="J245" s="532"/>
      <c r="K245" s="532"/>
      <c r="L245" s="532"/>
      <c r="M245" s="532"/>
      <c r="N245" s="532"/>
      <c r="O245" s="533"/>
      <c r="P245" s="533"/>
      <c r="Q245" s="22"/>
      <c r="R245" s="145"/>
    </row>
    <row r="246" spans="2:18" ht="15" customHeight="1">
      <c r="B246" s="25"/>
      <c r="C246" s="69" t="str">
        <f>IF(Projekteingabe!C202="","",Projekteingabe!C202)</f>
        <v/>
      </c>
      <c r="D246" s="102" t="str">
        <f>IF(Projekteingabe!D202="","",Projekteingabe!D202)</f>
        <v/>
      </c>
      <c r="E246" s="103"/>
      <c r="F246" s="103"/>
      <c r="G246" s="103"/>
      <c r="H246" s="106"/>
      <c r="I246" s="69" t="str">
        <f>IF(Projekteingabe!I202="","",Projekteingabe!I202)</f>
        <v/>
      </c>
      <c r="J246" s="102" t="str">
        <f>IF(Projekteingabe!J202="","",Projekteingabe!J202)</f>
        <v/>
      </c>
      <c r="K246" s="104"/>
      <c r="L246" s="104"/>
      <c r="M246" s="104"/>
      <c r="N246" s="104"/>
      <c r="O246" s="104"/>
      <c r="P246" s="105"/>
      <c r="Q246" s="23"/>
      <c r="R246" s="145"/>
    </row>
    <row r="247" spans="2:18" ht="7.5" customHeight="1">
      <c r="B247" s="26"/>
      <c r="C247" s="9"/>
      <c r="D247" s="9"/>
      <c r="E247" s="9"/>
      <c r="F247" s="9"/>
      <c r="G247" s="9"/>
      <c r="H247" s="9"/>
      <c r="I247" s="9"/>
      <c r="J247" s="9"/>
      <c r="K247" s="9"/>
      <c r="L247" s="9"/>
      <c r="M247" s="9"/>
      <c r="N247" s="9"/>
      <c r="O247" s="9"/>
      <c r="P247" s="9"/>
      <c r="Q247" s="23"/>
      <c r="R247" s="145"/>
    </row>
    <row r="248" spans="2:18" ht="15" customHeight="1">
      <c r="B248" s="25"/>
      <c r="C248" s="69" t="str">
        <f>IF(Projekteingabe!C204="","",Projekteingabe!C204)</f>
        <v/>
      </c>
      <c r="D248" s="102" t="str">
        <f>IF(Projekteingabe!D204="","",Projekteingabe!D204)</f>
        <v/>
      </c>
      <c r="E248" s="103"/>
      <c r="F248" s="103"/>
      <c r="G248" s="103"/>
      <c r="H248" s="106"/>
      <c r="I248" s="69" t="str">
        <f>IF(Projekteingabe!I204="","",Projekteingabe!I204)</f>
        <v/>
      </c>
      <c r="J248" s="102" t="str">
        <f>IF(Projekteingabe!J204="","",Projekteingabe!J204)</f>
        <v/>
      </c>
      <c r="K248" s="104"/>
      <c r="L248" s="104"/>
      <c r="M248" s="104"/>
      <c r="N248" s="104"/>
      <c r="O248" s="104"/>
      <c r="P248" s="105"/>
      <c r="Q248" s="23"/>
      <c r="R248" s="145"/>
    </row>
    <row r="249" spans="2:18" ht="7.5" customHeight="1">
      <c r="B249" s="26"/>
      <c r="C249" s="9"/>
      <c r="D249" s="9"/>
      <c r="E249" s="9"/>
      <c r="F249" s="9"/>
      <c r="G249" s="9"/>
      <c r="H249" s="9"/>
      <c r="I249" s="9"/>
      <c r="J249" s="9"/>
      <c r="K249" s="9"/>
      <c r="L249" s="9"/>
      <c r="M249" s="9"/>
      <c r="N249" s="9"/>
      <c r="O249" s="9"/>
      <c r="P249" s="9"/>
      <c r="Q249" s="23"/>
      <c r="R249" s="145"/>
    </row>
    <row r="250" spans="2:18" ht="15" customHeight="1">
      <c r="B250" s="25"/>
      <c r="C250" s="69" t="str">
        <f>IF(Projekteingabe!C206="","",Projekteingabe!C206)</f>
        <v/>
      </c>
      <c r="D250" s="102" t="str">
        <f>IF(Projekteingabe!D206="","",Projekteingabe!D206)</f>
        <v/>
      </c>
      <c r="E250" s="103"/>
      <c r="F250" s="103"/>
      <c r="G250" s="103"/>
      <c r="H250" s="106"/>
      <c r="I250" s="69"/>
      <c r="J250" s="102"/>
      <c r="K250" s="104"/>
      <c r="L250" s="104"/>
      <c r="M250" s="104"/>
      <c r="N250" s="104"/>
      <c r="O250" s="104"/>
      <c r="P250" s="105"/>
      <c r="Q250" s="23"/>
      <c r="R250" s="145"/>
    </row>
    <row r="251" spans="2:18" ht="7.5" customHeight="1">
      <c r="B251" s="26"/>
      <c r="C251" s="9"/>
      <c r="D251" s="9"/>
      <c r="E251" s="9"/>
      <c r="F251" s="9"/>
      <c r="G251" s="9"/>
      <c r="H251" s="9"/>
      <c r="I251" s="9"/>
      <c r="J251" s="9"/>
      <c r="K251" s="9"/>
      <c r="L251" s="9"/>
      <c r="M251" s="9"/>
      <c r="N251" s="9"/>
      <c r="O251" s="9"/>
      <c r="P251" s="9"/>
      <c r="Q251" s="23"/>
      <c r="R251" s="145"/>
    </row>
    <row r="252" spans="2:18" ht="15" customHeight="1">
      <c r="B252" s="25"/>
      <c r="C252" s="69" t="str">
        <f>IF(Projekteingabe!C208="","",Projekteingabe!C208)</f>
        <v/>
      </c>
      <c r="D252" s="417" t="str">
        <f>IF(Projekteingabe!D208="","",Projekteingabe!D208)</f>
        <v/>
      </c>
      <c r="E252" s="418"/>
      <c r="F252" s="418"/>
      <c r="G252" s="418"/>
      <c r="H252" s="418"/>
      <c r="I252" s="418"/>
      <c r="J252" s="418"/>
      <c r="K252" s="418"/>
      <c r="L252" s="418"/>
      <c r="M252" s="418"/>
      <c r="N252" s="418"/>
      <c r="O252" s="418"/>
      <c r="P252" s="419"/>
      <c r="Q252" s="23"/>
      <c r="R252" s="145"/>
    </row>
    <row r="253" spans="2:18" ht="7.5" customHeight="1">
      <c r="B253" s="26"/>
      <c r="C253" s="9"/>
      <c r="D253" s="9"/>
      <c r="E253" s="9"/>
      <c r="F253" s="9"/>
      <c r="G253" s="9"/>
      <c r="H253" s="9"/>
      <c r="I253" s="9"/>
      <c r="J253" s="9"/>
      <c r="K253" s="9"/>
      <c r="L253" s="9"/>
      <c r="M253" s="9"/>
      <c r="N253" s="9"/>
      <c r="O253" s="9"/>
      <c r="P253" s="9"/>
      <c r="Q253" s="23"/>
      <c r="R253" s="145"/>
    </row>
    <row r="254" spans="2:18" s="6" customFormat="1" ht="15" customHeight="1">
      <c r="B254" s="32"/>
      <c r="C254" s="196" t="s">
        <v>432</v>
      </c>
      <c r="E254" s="107"/>
      <c r="F254" s="62" t="s">
        <v>10</v>
      </c>
      <c r="G254" s="107"/>
      <c r="H254" s="62" t="s">
        <v>433</v>
      </c>
      <c r="I254" s="14"/>
      <c r="J254" s="18"/>
      <c r="M254" s="320" t="s">
        <v>372</v>
      </c>
      <c r="N254" s="60"/>
      <c r="Q254" s="23"/>
      <c r="R254" s="177" t="str">
        <f>IF(COUNTIF(E254:M254,"x")&gt;1,"Nur eine Antwort!",IF(COUNTIF(E254:M254,"x")=0,"Bitte Ankreuzen!",IF(COUNTIF(G254:M254,"x")&gt;0,IF(C256="","Kommentar fehlt!",""),"")))</f>
        <v>Bitte Ankreuzen!</v>
      </c>
    </row>
    <row r="255" spans="2:18" s="6" customFormat="1" ht="3.75" customHeight="1">
      <c r="B255" s="25"/>
      <c r="Q255" s="23"/>
    </row>
    <row r="256" spans="2:18" ht="91.5" customHeight="1">
      <c r="B256" s="25"/>
      <c r="C256" s="405"/>
      <c r="D256" s="406"/>
      <c r="E256" s="406"/>
      <c r="F256" s="406"/>
      <c r="G256" s="406"/>
      <c r="H256" s="406"/>
      <c r="I256" s="406"/>
      <c r="J256" s="406"/>
      <c r="K256" s="406"/>
      <c r="L256" s="406"/>
      <c r="M256" s="406"/>
      <c r="N256" s="406"/>
      <c r="O256" s="406"/>
      <c r="P256" s="407"/>
      <c r="Q256" s="23"/>
    </row>
    <row r="257" spans="1:18" ht="7.5" customHeight="1">
      <c r="B257" s="27"/>
      <c r="C257" s="28"/>
      <c r="D257" s="28"/>
      <c r="E257" s="28"/>
      <c r="F257" s="28"/>
      <c r="G257" s="28"/>
      <c r="H257" s="28"/>
      <c r="I257" s="28"/>
      <c r="J257" s="28"/>
      <c r="K257" s="28"/>
      <c r="L257" s="28"/>
      <c r="M257" s="28"/>
      <c r="N257" s="28"/>
      <c r="O257" s="28"/>
      <c r="P257" s="28"/>
      <c r="Q257" s="29"/>
      <c r="R257" s="145"/>
    </row>
    <row r="258" spans="1:18" s="6" customFormat="1" ht="15" customHeight="1">
      <c r="R258" s="13"/>
    </row>
    <row r="259" spans="1:18" s="6" customFormat="1" ht="35.25" customHeight="1">
      <c r="B259" s="59"/>
      <c r="C259" s="20" t="s">
        <v>214</v>
      </c>
      <c r="D259" s="21"/>
      <c r="E259" s="21"/>
      <c r="F259" s="21"/>
      <c r="G259" s="21"/>
      <c r="H259" s="21"/>
      <c r="I259" s="57"/>
      <c r="J259" s="542" t="s">
        <v>247</v>
      </c>
      <c r="K259" s="543"/>
      <c r="L259" s="543"/>
      <c r="M259" s="543"/>
      <c r="N259" s="543"/>
      <c r="O259" s="543"/>
      <c r="P259" s="543"/>
      <c r="Q259" s="22"/>
      <c r="R259" s="13"/>
    </row>
    <row r="260" spans="1:18" ht="90" customHeight="1">
      <c r="B260" s="25"/>
      <c r="C260" s="504" t="str">
        <f>IF(Projekteingabe!C212="","",Projekteingabe!C212)</f>
        <v/>
      </c>
      <c r="D260" s="505" t="str">
        <f>IF(Projekteingabe!D212="","",Projekteingabe!D212)</f>
        <v/>
      </c>
      <c r="E260" s="505" t="str">
        <f>IF(Projekteingabe!E212="","",Projekteingabe!E212)</f>
        <v/>
      </c>
      <c r="F260" s="505" t="str">
        <f>IF(Projekteingabe!F212="","",Projekteingabe!F212)</f>
        <v/>
      </c>
      <c r="G260" s="505" t="str">
        <f>IF(Projekteingabe!G212="","",Projekteingabe!G212)</f>
        <v/>
      </c>
      <c r="H260" s="505" t="str">
        <f>IF(Projekteingabe!H212="","",Projekteingabe!H212)</f>
        <v/>
      </c>
      <c r="I260" s="505" t="str">
        <f>IF(Projekteingabe!I212="","",Projekteingabe!I212)</f>
        <v/>
      </c>
      <c r="J260" s="505" t="str">
        <f>IF(Projekteingabe!J212="","",Projekteingabe!J212)</f>
        <v/>
      </c>
      <c r="K260" s="505" t="str">
        <f>IF(Projekteingabe!K212="","",Projekteingabe!K212)</f>
        <v/>
      </c>
      <c r="L260" s="505" t="str">
        <f>IF(Projekteingabe!L212="","",Projekteingabe!L212)</f>
        <v/>
      </c>
      <c r="M260" s="505" t="str">
        <f>IF(Projekteingabe!M212="","",Projekteingabe!M212)</f>
        <v/>
      </c>
      <c r="N260" s="505" t="str">
        <f>IF(Projekteingabe!N212="","",Projekteingabe!N212)</f>
        <v/>
      </c>
      <c r="O260" s="505" t="str">
        <f>IF(Projekteingabe!O212="","",Projekteingabe!O212)</f>
        <v/>
      </c>
      <c r="P260" s="506" t="str">
        <f>IF(Projekteingabe!P212="","",Projekteingabe!P212)</f>
        <v/>
      </c>
      <c r="Q260" s="23"/>
      <c r="R260" s="146"/>
    </row>
    <row r="261" spans="1:18" s="6" customFormat="1" ht="15" customHeight="1">
      <c r="B261" s="25"/>
      <c r="Q261" s="23"/>
    </row>
    <row r="262" spans="1:18" s="6" customFormat="1" ht="15" customHeight="1">
      <c r="B262" s="32"/>
      <c r="C262" s="196" t="s">
        <v>213</v>
      </c>
      <c r="I262" s="14"/>
      <c r="J262" s="18"/>
      <c r="K262" s="107"/>
      <c r="L262" s="62" t="s">
        <v>11</v>
      </c>
      <c r="M262" s="107"/>
      <c r="N262" s="62" t="s">
        <v>208</v>
      </c>
      <c r="O262" s="18"/>
      <c r="P262" s="18"/>
      <c r="Q262" s="23"/>
      <c r="R262" s="177" t="str">
        <f>IF(COUNTIF(K262:M262,"x")=2,"Entweder oder!",IF(COUNTIF(K262:M262,"x")=0,"Bitte Ankreuzen!",IF(M262="x",IF(C264="","Kommentar fehlt!",""),"")))</f>
        <v>Bitte Ankreuzen!</v>
      </c>
    </row>
    <row r="263" spans="1:18" s="6" customFormat="1" ht="3.75" customHeight="1">
      <c r="B263" s="25"/>
      <c r="Q263" s="23"/>
    </row>
    <row r="264" spans="1:18" ht="91.5" customHeight="1">
      <c r="B264" s="25"/>
      <c r="C264" s="405"/>
      <c r="D264" s="406"/>
      <c r="E264" s="406"/>
      <c r="F264" s="406"/>
      <c r="G264" s="406"/>
      <c r="H264" s="406"/>
      <c r="I264" s="406"/>
      <c r="J264" s="406"/>
      <c r="K264" s="406"/>
      <c r="L264" s="406"/>
      <c r="M264" s="406"/>
      <c r="N264" s="406"/>
      <c r="O264" s="406"/>
      <c r="P264" s="407"/>
      <c r="Q264" s="23"/>
    </row>
    <row r="265" spans="1:18" ht="7.5" customHeight="1">
      <c r="B265" s="27"/>
      <c r="C265" s="28"/>
      <c r="D265" s="28"/>
      <c r="E265" s="28"/>
      <c r="F265" s="28"/>
      <c r="G265" s="28"/>
      <c r="H265" s="28"/>
      <c r="I265" s="28"/>
      <c r="J265" s="28"/>
      <c r="K265" s="28"/>
      <c r="L265" s="28"/>
      <c r="M265" s="28"/>
      <c r="N265" s="28"/>
      <c r="O265" s="28"/>
      <c r="P265" s="28"/>
      <c r="Q265" s="29"/>
      <c r="R265" s="145"/>
    </row>
    <row r="266" spans="1:18" ht="15" customHeight="1">
      <c r="B266" s="6"/>
      <c r="D266" s="6"/>
      <c r="R266" s="145"/>
    </row>
    <row r="267" spans="1:18" ht="24.75" customHeight="1">
      <c r="A267" s="6"/>
      <c r="B267" s="41"/>
      <c r="C267" s="20" t="s">
        <v>267</v>
      </c>
      <c r="D267" s="30"/>
      <c r="E267" s="21"/>
      <c r="F267" s="21"/>
      <c r="G267" s="21"/>
      <c r="H267" s="21"/>
      <c r="I267" s="21"/>
      <c r="J267" s="21"/>
      <c r="K267" s="21"/>
      <c r="L267" s="91"/>
      <c r="M267" s="91"/>
      <c r="N267" s="534" t="s">
        <v>215</v>
      </c>
      <c r="O267" s="534"/>
      <c r="P267" s="534"/>
      <c r="Q267" s="535"/>
      <c r="R267" s="145"/>
    </row>
    <row r="268" spans="1:18" ht="23.25" customHeight="1">
      <c r="A268" s="6"/>
      <c r="B268" s="25"/>
      <c r="C268" s="5"/>
      <c r="D268" s="9"/>
      <c r="E268" s="6"/>
      <c r="F268" s="6"/>
      <c r="G268" s="6"/>
      <c r="H268" s="511" t="s">
        <v>174</v>
      </c>
      <c r="I268" s="529"/>
      <c r="J268" s="187"/>
      <c r="K268" s="537" t="s">
        <v>173</v>
      </c>
      <c r="L268" s="537"/>
      <c r="M268" s="6"/>
      <c r="N268" s="511" t="s">
        <v>219</v>
      </c>
      <c r="O268" s="529"/>
      <c r="P268" s="511" t="s">
        <v>220</v>
      </c>
      <c r="Q268" s="536"/>
      <c r="R268" s="145"/>
    </row>
    <row r="269" spans="1:18" ht="15" customHeight="1">
      <c r="A269" s="6"/>
      <c r="B269" s="25"/>
      <c r="C269" s="8" t="s">
        <v>72</v>
      </c>
      <c r="D269" s="8"/>
      <c r="E269" s="6"/>
      <c r="F269" s="6"/>
      <c r="G269" s="6"/>
      <c r="H269" s="432">
        <f>SUM(Kostenabrechnung!J91)</f>
        <v>0</v>
      </c>
      <c r="I269" s="433"/>
      <c r="J269" s="6"/>
      <c r="K269" s="432">
        <f>SUM(Kostenabrechnung!L91)</f>
        <v>0</v>
      </c>
      <c r="L269" s="433"/>
      <c r="M269" s="6"/>
      <c r="N269" s="189">
        <f>IF(COUNT(K269,H269)=2,H269-K269,"")</f>
        <v>0</v>
      </c>
      <c r="O269" s="6"/>
      <c r="P269" s="212" t="str">
        <f>IF(K269=0,"-",N269/K269)</f>
        <v>-</v>
      </c>
      <c r="Q269" s="23"/>
      <c r="R269" s="145"/>
    </row>
    <row r="270" spans="1:18" ht="15" customHeight="1">
      <c r="A270" s="6"/>
      <c r="B270" s="25"/>
      <c r="C270" s="8" t="s">
        <v>73</v>
      </c>
      <c r="D270" s="8"/>
      <c r="E270" s="6"/>
      <c r="F270" s="6"/>
      <c r="G270" s="6"/>
      <c r="H270" s="432">
        <f>SUM(Kostenabrechnung!J92)</f>
        <v>0</v>
      </c>
      <c r="I270" s="433"/>
      <c r="J270" s="6"/>
      <c r="K270" s="432">
        <f>SUM(Kostenabrechnung!L92)</f>
        <v>0</v>
      </c>
      <c r="L270" s="433"/>
      <c r="M270" s="6"/>
      <c r="N270" s="189">
        <f>IF(COUNT(K270,H270)=2,H270-K270,"")</f>
        <v>0</v>
      </c>
      <c r="O270" s="6"/>
      <c r="P270" s="212" t="str">
        <f>IF(K270=0,"-",N270/K270)</f>
        <v>-</v>
      </c>
      <c r="Q270" s="23"/>
      <c r="R270" s="145"/>
    </row>
    <row r="271" spans="1:18" ht="15" customHeight="1">
      <c r="A271" s="6"/>
      <c r="B271" s="25"/>
      <c r="C271" s="8" t="s">
        <v>223</v>
      </c>
      <c r="D271" s="8"/>
      <c r="E271" s="6"/>
      <c r="F271" s="6"/>
      <c r="G271" s="6"/>
      <c r="H271" s="432">
        <f>SUM(Kostenabrechnung!J93)</f>
        <v>0</v>
      </c>
      <c r="I271" s="433"/>
      <c r="J271" s="14"/>
      <c r="K271" s="432">
        <f>SUM(Kostenabrechnung!L93)</f>
        <v>0</v>
      </c>
      <c r="L271" s="433"/>
      <c r="M271" s="6"/>
      <c r="N271" s="189">
        <f>IF(COUNT(K271,H271)=2,H271-K271,"")</f>
        <v>0</v>
      </c>
      <c r="O271" s="6"/>
      <c r="P271" s="6"/>
      <c r="Q271" s="23"/>
      <c r="R271" s="145"/>
    </row>
    <row r="272" spans="1:18" ht="15" customHeight="1">
      <c r="A272" s="6"/>
      <c r="B272" s="25"/>
      <c r="C272" s="8"/>
      <c r="D272" s="8"/>
      <c r="E272" s="6"/>
      <c r="F272" s="6"/>
      <c r="G272" s="6"/>
      <c r="H272" s="6"/>
      <c r="I272" s="6"/>
      <c r="J272" s="14"/>
      <c r="K272" s="6"/>
      <c r="L272" s="6"/>
      <c r="M272" s="6"/>
      <c r="N272" s="6"/>
      <c r="O272" s="6"/>
      <c r="P272" s="6"/>
      <c r="Q272" s="23"/>
      <c r="R272" s="145"/>
    </row>
    <row r="273" spans="1:21" ht="15" customHeight="1">
      <c r="A273" s="6"/>
      <c r="B273" s="25"/>
      <c r="C273" s="8" t="s">
        <v>222</v>
      </c>
      <c r="D273" s="8"/>
      <c r="E273" s="8"/>
      <c r="F273" s="8"/>
      <c r="G273" s="8"/>
      <c r="H273" s="432">
        <f>SUM(Kostenabrechnung!J70:J74,Kostenabrechnung!J85)</f>
        <v>0</v>
      </c>
      <c r="I273" s="433"/>
      <c r="J273" s="6"/>
      <c r="K273" s="432">
        <f>SUM(Kostenabrechnung!L70:L74,Kostenabrechnung!L85)</f>
        <v>0</v>
      </c>
      <c r="L273" s="433"/>
      <c r="M273" s="6"/>
      <c r="N273" s="189">
        <f>IF(COUNT(K273,H273)=2,H273-K273,"")</f>
        <v>0</v>
      </c>
      <c r="O273" s="6"/>
      <c r="P273" s="212" t="str">
        <f>IF(K273=0,"-",N273/K273)</f>
        <v>-</v>
      </c>
      <c r="Q273" s="23"/>
      <c r="R273" s="145"/>
    </row>
    <row r="274" spans="1:21" ht="7.5" customHeight="1">
      <c r="A274" s="6"/>
      <c r="B274" s="25"/>
      <c r="C274" s="8"/>
      <c r="D274" s="8"/>
      <c r="E274" s="8"/>
      <c r="F274" s="8"/>
      <c r="G274" s="8"/>
      <c r="H274" s="8"/>
      <c r="I274" s="8"/>
      <c r="J274" s="6"/>
      <c r="K274" s="8"/>
      <c r="L274" s="8"/>
      <c r="M274" s="6"/>
      <c r="N274" s="6"/>
      <c r="O274" s="6"/>
      <c r="P274" s="6"/>
      <c r="Q274" s="23"/>
      <c r="R274" s="145"/>
    </row>
    <row r="275" spans="1:21" ht="15" customHeight="1">
      <c r="A275" s="6"/>
      <c r="B275" s="25"/>
      <c r="C275" s="8" t="s">
        <v>494</v>
      </c>
      <c r="D275" s="8"/>
      <c r="E275" s="8"/>
      <c r="F275" s="8"/>
      <c r="G275" s="8"/>
      <c r="H275" s="461">
        <f>SUM(Kostenabrechnung!J85)</f>
        <v>0</v>
      </c>
      <c r="I275" s="462"/>
      <c r="J275" s="6"/>
      <c r="K275" s="461">
        <f>SUM(Kostenabrechnung!L85)</f>
        <v>0</v>
      </c>
      <c r="L275" s="462"/>
      <c r="M275" s="6"/>
      <c r="N275" s="189">
        <f>IF(COUNT(K275,H275)=2,H275-K275,"")</f>
        <v>0</v>
      </c>
      <c r="O275" s="6"/>
      <c r="P275" s="212" t="str">
        <f>IF(K275=0,"-",N275/K275)</f>
        <v>-</v>
      </c>
      <c r="Q275" s="23"/>
      <c r="R275" s="145"/>
    </row>
    <row r="276" spans="1:21" ht="15" customHeight="1">
      <c r="A276" s="6"/>
      <c r="B276" s="25"/>
      <c r="C276" s="8" t="s">
        <v>224</v>
      </c>
      <c r="D276" s="8"/>
      <c r="E276" s="8"/>
      <c r="F276" s="8"/>
      <c r="G276" s="8"/>
      <c r="H276" s="432">
        <f>SUM(Kostenabrechnung!J71)</f>
        <v>0</v>
      </c>
      <c r="I276" s="433"/>
      <c r="J276" s="6"/>
      <c r="K276" s="432">
        <f>SUM(Kostenabrechnung!L71)</f>
        <v>0</v>
      </c>
      <c r="L276" s="433"/>
      <c r="M276" s="6"/>
      <c r="N276" s="189">
        <f>IF(COUNT(K276,H276)=2,H276-K276,"")</f>
        <v>0</v>
      </c>
      <c r="O276" s="6"/>
      <c r="P276" s="212" t="str">
        <f>IF(K276=0,"-",N276/K276)</f>
        <v>-</v>
      </c>
      <c r="Q276" s="23"/>
      <c r="R276" s="145"/>
    </row>
    <row r="277" spans="1:21" ht="15" customHeight="1">
      <c r="A277" s="6"/>
      <c r="B277" s="25"/>
      <c r="C277" s="8" t="s">
        <v>225</v>
      </c>
      <c r="D277" s="8"/>
      <c r="E277" s="8"/>
      <c r="F277" s="8"/>
      <c r="G277" s="8"/>
      <c r="H277" s="432">
        <f>SUM(Kostenabrechnung!J72:J74)</f>
        <v>0</v>
      </c>
      <c r="I277" s="433"/>
      <c r="J277" s="6"/>
      <c r="K277" s="432">
        <f>SUM(Kostenabrechnung!L72:L74)</f>
        <v>0</v>
      </c>
      <c r="L277" s="433"/>
      <c r="M277" s="6"/>
      <c r="N277" s="189">
        <f>IF(COUNT(K277,H277)=2,H277-K277,"")</f>
        <v>0</v>
      </c>
      <c r="O277" s="6"/>
      <c r="P277" s="212" t="str">
        <f>IF(K277=0,"-",N277/K277)</f>
        <v>-</v>
      </c>
      <c r="Q277" s="23"/>
      <c r="R277" s="145"/>
    </row>
    <row r="278" spans="1:21" ht="7.5" customHeight="1">
      <c r="A278" s="6"/>
      <c r="B278" s="25"/>
      <c r="C278" s="8"/>
      <c r="D278" s="8"/>
      <c r="E278" s="8"/>
      <c r="F278" s="8"/>
      <c r="G278" s="8"/>
      <c r="H278" s="8"/>
      <c r="I278" s="8"/>
      <c r="J278" s="6"/>
      <c r="K278" s="8"/>
      <c r="L278" s="8"/>
      <c r="M278" s="8"/>
      <c r="N278" s="8"/>
      <c r="O278" s="8"/>
      <c r="P278" s="8"/>
      <c r="Q278" s="23"/>
      <c r="R278" s="145"/>
    </row>
    <row r="279" spans="1:21" ht="15" customHeight="1">
      <c r="A279" s="6"/>
      <c r="B279" s="25"/>
      <c r="C279" s="8" t="s">
        <v>226</v>
      </c>
      <c r="D279" s="8"/>
      <c r="E279" s="8"/>
      <c r="F279" s="8"/>
      <c r="G279" s="8"/>
      <c r="H279" s="432">
        <f>SUM(Kostenabrechnung!J70)</f>
        <v>0</v>
      </c>
      <c r="I279" s="433"/>
      <c r="J279" s="6"/>
      <c r="K279" s="432">
        <f>SUM(Kostenabrechnung!L70)</f>
        <v>0</v>
      </c>
      <c r="L279" s="433"/>
      <c r="M279" s="6"/>
      <c r="N279" s="189">
        <f>IF(COUNT(K279,H279)=2,H279-K279,"")</f>
        <v>0</v>
      </c>
      <c r="O279" s="6"/>
      <c r="P279" s="212" t="str">
        <f>IF(K279=0,"-",N279/K279)</f>
        <v>-</v>
      </c>
      <c r="Q279" s="23"/>
      <c r="R279" s="145"/>
    </row>
    <row r="280" spans="1:21" ht="7.5" customHeight="1">
      <c r="A280" s="6"/>
      <c r="B280" s="25"/>
      <c r="C280" s="8"/>
      <c r="D280" s="8"/>
      <c r="E280" s="8"/>
      <c r="F280" s="8"/>
      <c r="G280" s="8"/>
      <c r="H280" s="8"/>
      <c r="I280" s="8"/>
      <c r="J280" s="6"/>
      <c r="K280" s="8"/>
      <c r="L280" s="8"/>
      <c r="M280" s="6"/>
      <c r="N280" s="6"/>
      <c r="O280" s="6"/>
      <c r="P280" s="6"/>
      <c r="Q280" s="23"/>
      <c r="R280" s="145"/>
    </row>
    <row r="281" spans="1:21" ht="15" customHeight="1">
      <c r="A281" s="6"/>
      <c r="B281" s="25"/>
      <c r="C281" s="8" t="s">
        <v>227</v>
      </c>
      <c r="D281" s="8"/>
      <c r="E281" s="8"/>
      <c r="F281" s="8"/>
      <c r="G281" s="8"/>
      <c r="H281" s="432">
        <f>SUM(Kostenabrechnung!J75:J80)</f>
        <v>0</v>
      </c>
      <c r="I281" s="433"/>
      <c r="J281" s="6"/>
      <c r="K281" s="432">
        <f>SUM(Kostenabrechnung!L75:L80)</f>
        <v>0</v>
      </c>
      <c r="L281" s="433"/>
      <c r="M281" s="6"/>
      <c r="N281" s="189">
        <f>IF(COUNT(K281,H281)=2,H281-K281,"")</f>
        <v>0</v>
      </c>
      <c r="O281" s="6"/>
      <c r="P281" s="212" t="str">
        <f>IF(K281=0,"-",N281/K281)</f>
        <v>-</v>
      </c>
      <c r="Q281" s="23"/>
      <c r="R281" s="145"/>
    </row>
    <row r="282" spans="1:21" ht="7.5" customHeight="1">
      <c r="A282" s="6"/>
      <c r="B282" s="25"/>
      <c r="C282" s="8"/>
      <c r="D282" s="8"/>
      <c r="E282" s="8"/>
      <c r="F282" s="8"/>
      <c r="G282" s="8"/>
      <c r="H282" s="8"/>
      <c r="I282" s="8"/>
      <c r="J282" s="6"/>
      <c r="K282" s="8"/>
      <c r="L282" s="8"/>
      <c r="M282" s="6"/>
      <c r="N282" s="6"/>
      <c r="O282" s="6"/>
      <c r="P282" s="6"/>
      <c r="Q282" s="23"/>
      <c r="R282" s="145"/>
    </row>
    <row r="283" spans="1:21" ht="15" customHeight="1">
      <c r="A283" s="6"/>
      <c r="B283" s="25"/>
      <c r="C283" s="8" t="s">
        <v>75</v>
      </c>
      <c r="D283" s="8"/>
      <c r="E283" s="6"/>
      <c r="F283" s="6"/>
      <c r="G283" s="6"/>
      <c r="H283" s="432">
        <f>SUM(Kostenabrechnung!J60)</f>
        <v>0</v>
      </c>
      <c r="I283" s="433"/>
      <c r="J283" s="14"/>
      <c r="K283" s="432">
        <f>SUM(Kostenabrechnung!L60)</f>
        <v>0</v>
      </c>
      <c r="L283" s="433"/>
      <c r="M283" s="6"/>
      <c r="N283" s="189">
        <f>IF(COUNT(K283,H283)=2,H283-K283,"")</f>
        <v>0</v>
      </c>
      <c r="O283" s="6"/>
      <c r="P283" s="212" t="str">
        <f>IF(K283=0,"-",N283/K283)</f>
        <v>-</v>
      </c>
      <c r="Q283" s="23"/>
      <c r="R283" s="145"/>
    </row>
    <row r="284" spans="1:21" ht="15" customHeight="1">
      <c r="A284" s="6"/>
      <c r="B284" s="25"/>
      <c r="C284" s="8" t="s">
        <v>408</v>
      </c>
      <c r="D284" s="8"/>
      <c r="E284" s="8"/>
      <c r="F284" s="8"/>
      <c r="G284" s="8"/>
      <c r="H284" s="432">
        <f>SUM(Kostenabrechnung!J62:J65)</f>
        <v>0</v>
      </c>
      <c r="I284" s="433"/>
      <c r="J284" s="6"/>
      <c r="K284" s="432">
        <f>SUM(Kostenabrechnung!L62:L65)</f>
        <v>0</v>
      </c>
      <c r="L284" s="433"/>
      <c r="M284" s="6"/>
      <c r="N284" s="189">
        <f>IF(COUNT(K284,H284)=2,H284-K284,"")</f>
        <v>0</v>
      </c>
      <c r="O284" s="6"/>
      <c r="P284" s="212" t="str">
        <f>IF(K284=0,"-",N284/K284)</f>
        <v>-</v>
      </c>
      <c r="Q284" s="23"/>
      <c r="R284" s="145"/>
    </row>
    <row r="285" spans="1:21" ht="14.25" customHeight="1">
      <c r="A285" s="6"/>
      <c r="B285" s="25"/>
      <c r="C285" s="128"/>
      <c r="D285" s="128"/>
      <c r="E285" s="6"/>
      <c r="F285" s="6"/>
      <c r="G285" s="6"/>
      <c r="H285" s="6"/>
      <c r="I285" s="6"/>
      <c r="J285" s="6"/>
      <c r="K285" s="6"/>
      <c r="L285" s="6"/>
      <c r="M285" s="6"/>
      <c r="N285" s="6"/>
      <c r="O285" s="6"/>
      <c r="P285" s="6"/>
      <c r="Q285" s="23"/>
      <c r="R285" s="145"/>
    </row>
    <row r="286" spans="1:21" ht="15" customHeight="1">
      <c r="A286" s="6"/>
      <c r="B286" s="25"/>
      <c r="C286" s="8" t="s">
        <v>366</v>
      </c>
      <c r="D286" s="8"/>
      <c r="E286" s="6"/>
      <c r="F286" s="6"/>
      <c r="G286" s="6"/>
      <c r="H286" s="436">
        <f>Kostenabrechnung!D24</f>
        <v>0</v>
      </c>
      <c r="I286" s="437"/>
      <c r="J286" s="14"/>
      <c r="K286" s="436">
        <f>Kostenabrechnung!H24</f>
        <v>0</v>
      </c>
      <c r="L286" s="437"/>
      <c r="M286" s="6"/>
      <c r="N286" s="189">
        <f>IF(COUNT(K286,H286)=2,H286-K286,"")</f>
        <v>0</v>
      </c>
      <c r="O286" s="6"/>
      <c r="P286" s="212" t="str">
        <f>IF(K286=0,"-",N286/K286)</f>
        <v>-</v>
      </c>
      <c r="Q286" s="23"/>
      <c r="R286" s="145"/>
    </row>
    <row r="287" spans="1:21" ht="7.5" customHeight="1">
      <c r="A287" s="6"/>
      <c r="B287" s="25"/>
      <c r="C287" s="8"/>
      <c r="D287" s="8"/>
      <c r="E287" s="8"/>
      <c r="F287" s="8"/>
      <c r="G287" s="8"/>
      <c r="H287" s="8"/>
      <c r="I287" s="8"/>
      <c r="J287" s="6"/>
      <c r="K287" s="8"/>
      <c r="L287" s="8"/>
      <c r="M287" s="6"/>
      <c r="N287" s="6"/>
      <c r="O287" s="6"/>
      <c r="P287" s="6"/>
      <c r="Q287" s="23"/>
      <c r="R287" s="145"/>
    </row>
    <row r="288" spans="1:21" ht="15" customHeight="1">
      <c r="A288" s="6"/>
      <c r="B288" s="25"/>
      <c r="C288" s="8" t="s">
        <v>234</v>
      </c>
      <c r="D288" s="128"/>
      <c r="E288" s="6"/>
      <c r="F288" s="6"/>
      <c r="G288" s="6"/>
      <c r="H288" s="434" t="str">
        <f>IF(F234="","Fehlt!",F234/100)</f>
        <v>Fehlt!</v>
      </c>
      <c r="I288" s="438"/>
      <c r="J288" s="6"/>
      <c r="K288" s="434" t="str">
        <f>IF(Projekteingabe!J235="","",Projekteingabe!J235)</f>
        <v>Fehlt!</v>
      </c>
      <c r="L288" s="438"/>
      <c r="M288" s="6"/>
      <c r="N288" s="6"/>
      <c r="O288" s="6"/>
      <c r="P288" s="6"/>
      <c r="Q288" s="23"/>
      <c r="R288" s="145"/>
      <c r="U288" s="8"/>
    </row>
    <row r="289" spans="1:21" ht="7.5" customHeight="1">
      <c r="A289" s="6"/>
      <c r="B289" s="25"/>
      <c r="C289" s="8"/>
      <c r="D289" s="8"/>
      <c r="E289" s="8"/>
      <c r="F289" s="8"/>
      <c r="G289" s="8"/>
      <c r="H289" s="8"/>
      <c r="I289" s="8"/>
      <c r="J289" s="6"/>
      <c r="K289" s="8"/>
      <c r="L289" s="8"/>
      <c r="M289" s="6"/>
      <c r="N289" s="6"/>
      <c r="O289" s="6"/>
      <c r="P289" s="6"/>
      <c r="Q289" s="23"/>
      <c r="R289" s="145"/>
      <c r="U289" s="8"/>
    </row>
    <row r="290" spans="1:21" ht="15" customHeight="1">
      <c r="A290" s="6"/>
      <c r="B290" s="25"/>
      <c r="C290" s="8" t="s">
        <v>235</v>
      </c>
      <c r="D290" s="128"/>
      <c r="E290" s="6"/>
      <c r="F290" s="6"/>
      <c r="G290" s="6"/>
      <c r="H290" s="434" t="str">
        <f>IF(H269=0,"",H270/H269)</f>
        <v/>
      </c>
      <c r="I290" s="435"/>
      <c r="J290" s="6"/>
      <c r="K290" s="434" t="str">
        <f>IF(Projekteingabe!J237="","",Projekteingabe!J237)</f>
        <v/>
      </c>
      <c r="L290" s="435"/>
      <c r="M290" s="6"/>
      <c r="N290" s="6"/>
      <c r="O290" s="6"/>
      <c r="P290" s="6"/>
      <c r="Q290" s="23"/>
      <c r="R290" s="145"/>
      <c r="U290" s="8"/>
    </row>
    <row r="291" spans="1:21" ht="15" customHeight="1">
      <c r="A291" s="6"/>
      <c r="B291" s="25"/>
      <c r="C291" s="188" t="s">
        <v>233</v>
      </c>
      <c r="D291" s="128"/>
      <c r="E291" s="6"/>
      <c r="F291" s="6"/>
      <c r="G291" s="6"/>
      <c r="H291" s="434" t="str">
        <f>IF(H269=0,"",H273/H269)</f>
        <v/>
      </c>
      <c r="I291" s="435"/>
      <c r="J291" s="6"/>
      <c r="K291" s="434" t="str">
        <f>IF(Projekteingabe!J238="","",Projekteingabe!J238)</f>
        <v/>
      </c>
      <c r="L291" s="435"/>
      <c r="M291" s="6"/>
      <c r="N291" s="6"/>
      <c r="O291" s="6"/>
      <c r="P291" s="6"/>
      <c r="Q291" s="23"/>
      <c r="R291" s="145"/>
      <c r="U291" s="8"/>
    </row>
    <row r="292" spans="1:21" ht="15" customHeight="1">
      <c r="A292" s="6"/>
      <c r="B292" s="25"/>
      <c r="C292" s="188" t="s">
        <v>493</v>
      </c>
      <c r="D292" s="128"/>
      <c r="E292" s="6"/>
      <c r="F292" s="6"/>
      <c r="G292" s="6"/>
      <c r="H292" s="434" t="str">
        <f>IF(H269=0,"",H275/H269)</f>
        <v/>
      </c>
      <c r="I292" s="435"/>
      <c r="J292" s="6"/>
      <c r="K292" s="434" t="str">
        <f>IF(Projekteingabe!J239="","",Projekteingabe!J239)</f>
        <v/>
      </c>
      <c r="L292" s="435"/>
      <c r="M292" s="6"/>
      <c r="N292" s="6"/>
      <c r="O292" s="6"/>
      <c r="P292" s="6"/>
      <c r="Q292" s="23"/>
      <c r="R292" s="145"/>
      <c r="U292" s="8"/>
    </row>
    <row r="293" spans="1:21" ht="15" customHeight="1">
      <c r="A293" s="6"/>
      <c r="B293" s="25"/>
      <c r="C293" s="188" t="s">
        <v>495</v>
      </c>
      <c r="D293" s="128"/>
      <c r="E293" s="6"/>
      <c r="F293" s="6"/>
      <c r="G293" s="6"/>
      <c r="H293" s="434" t="str">
        <f>IF(H288="Fehlt!","",IF(H269=0,"",H275/H269/H288))</f>
        <v/>
      </c>
      <c r="I293" s="435"/>
      <c r="J293" s="6"/>
      <c r="K293" s="434" t="str">
        <f>IF(Projekteingabe!J240="","",Projekteingabe!J240)</f>
        <v/>
      </c>
      <c r="L293" s="435"/>
      <c r="M293" s="6"/>
      <c r="N293" s="6"/>
      <c r="O293" s="6"/>
      <c r="P293" s="6"/>
      <c r="Q293" s="23"/>
      <c r="R293" s="145"/>
      <c r="U293" s="8"/>
    </row>
    <row r="294" spans="1:21" ht="15" customHeight="1">
      <c r="A294" s="6"/>
      <c r="B294" s="25"/>
      <c r="C294" s="8"/>
      <c r="D294" s="8"/>
      <c r="E294" s="6"/>
      <c r="F294" s="6"/>
      <c r="G294" s="6"/>
      <c r="H294" s="14"/>
      <c r="I294" s="14"/>
      <c r="J294" s="6"/>
      <c r="K294" s="14"/>
      <c r="L294" s="14"/>
      <c r="M294" s="6"/>
      <c r="N294" s="6"/>
      <c r="O294" s="6"/>
      <c r="P294" s="6"/>
      <c r="Q294" s="23"/>
      <c r="R294" s="145"/>
      <c r="U294" s="8"/>
    </row>
    <row r="295" spans="1:21" ht="15" customHeight="1">
      <c r="A295" s="6"/>
      <c r="B295" s="25"/>
      <c r="C295" s="8" t="s">
        <v>204</v>
      </c>
      <c r="D295" s="8"/>
      <c r="E295" s="8"/>
      <c r="F295" s="8"/>
      <c r="G295" s="8"/>
      <c r="H295" s="463" t="str">
        <f>H228</f>
        <v/>
      </c>
      <c r="I295" s="435"/>
      <c r="J295" s="14"/>
      <c r="K295" s="430" t="str">
        <f>IF(Projekteingabe!J242="","",Projekteingabe!J242)</f>
        <v/>
      </c>
      <c r="L295" s="435"/>
      <c r="M295" s="6"/>
      <c r="N295" s="186" t="str">
        <f>IF(COUNT(K295,H295)=2,H295-K295,"-")</f>
        <v>-</v>
      </c>
      <c r="O295" s="10"/>
      <c r="P295" s="185" t="str">
        <f>IF(K295="-","-",IF(K295="","-",IF(K295=0,"-",N295/K295)))</f>
        <v>-</v>
      </c>
      <c r="Q295" s="23"/>
      <c r="R295" s="145"/>
      <c r="U295" s="8"/>
    </row>
    <row r="296" spans="1:21" ht="15" customHeight="1">
      <c r="A296" s="6"/>
      <c r="B296" s="25"/>
      <c r="C296" s="8" t="s">
        <v>228</v>
      </c>
      <c r="D296" s="8"/>
      <c r="E296" s="8"/>
      <c r="F296" s="8"/>
      <c r="G296" s="8"/>
      <c r="H296" s="427" t="str">
        <f>IF(H295="","",ROUND(H269/H295,1))</f>
        <v/>
      </c>
      <c r="I296" s="435"/>
      <c r="J296" s="14"/>
      <c r="K296" s="427" t="str">
        <f>IF(Projekteingabe!J243="","",Projekteingabe!J243)</f>
        <v/>
      </c>
      <c r="L296" s="435"/>
      <c r="M296" s="6"/>
      <c r="N296" s="190" t="str">
        <f>IF(COUNT(K296,H296)=2,H296-K296,"-")</f>
        <v>-</v>
      </c>
      <c r="O296" s="10"/>
      <c r="P296" s="185" t="str">
        <f>IF(K296="-","-",IF(K296="","-",IF(K296=0,"-",N296/K296)))</f>
        <v>-</v>
      </c>
      <c r="Q296" s="23"/>
      <c r="R296" s="145"/>
      <c r="U296" s="8"/>
    </row>
    <row r="297" spans="1:21" ht="15" customHeight="1">
      <c r="A297" s="6"/>
      <c r="B297" s="25"/>
      <c r="C297" s="188" t="s">
        <v>388</v>
      </c>
      <c r="D297" s="8"/>
      <c r="E297" s="8"/>
      <c r="F297" s="8"/>
      <c r="G297" s="8"/>
      <c r="H297" s="427" t="str">
        <f>IF(H295="","",ROUND((H269-(H283+H284))/H295,1))</f>
        <v/>
      </c>
      <c r="I297" s="435"/>
      <c r="J297" s="14"/>
      <c r="K297" s="427" t="str">
        <f>IF(Projekteingabe!J244="","",Projekteingabe!J244)</f>
        <v/>
      </c>
      <c r="L297" s="435"/>
      <c r="M297" s="6"/>
      <c r="N297" s="190" t="str">
        <f>IF(COUNT(K297,H297)=2,H297-K297,"-")</f>
        <v>-</v>
      </c>
      <c r="O297" s="10"/>
      <c r="P297" s="185" t="str">
        <f>IF(K297="-","-",IF(K297="","-",IF(K297=0,"-",N297/K297)))</f>
        <v>-</v>
      </c>
      <c r="Q297" s="23"/>
      <c r="R297" s="145"/>
      <c r="U297" s="8"/>
    </row>
    <row r="298" spans="1:21" ht="15" customHeight="1">
      <c r="A298" s="6"/>
      <c r="B298" s="25"/>
      <c r="C298" s="8" t="s">
        <v>409</v>
      </c>
      <c r="D298" s="8"/>
      <c r="E298" s="8"/>
      <c r="F298" s="8"/>
      <c r="G298" s="8"/>
      <c r="H298" s="427" t="str">
        <f>IF(H295="","",IF(H288="Fehlt!","",ROUND(H275/(H295*H288),1)))</f>
        <v/>
      </c>
      <c r="I298" s="428"/>
      <c r="J298" s="6"/>
      <c r="K298" s="427" t="str">
        <f>IF(Projekteingabe!J245="","",Projekteingabe!J245)</f>
        <v/>
      </c>
      <c r="L298" s="428"/>
      <c r="M298" s="6"/>
      <c r="N298" s="190" t="str">
        <f>IF(COUNT(K298,H298)=2,H298-K298,"-")</f>
        <v>-</v>
      </c>
      <c r="O298" s="10"/>
      <c r="P298" s="185" t="str">
        <f>IF(K298="-","-",IF(K298="","-",IF(K298=0,"-",N298/K298)))</f>
        <v>-</v>
      </c>
      <c r="Q298" s="23"/>
      <c r="R298" s="145"/>
      <c r="U298" s="8"/>
    </row>
    <row r="299" spans="1:21" ht="7.5" customHeight="1">
      <c r="A299" s="6"/>
      <c r="B299" s="25"/>
      <c r="C299" s="8"/>
      <c r="D299" s="8"/>
      <c r="E299" s="8"/>
      <c r="F299" s="8"/>
      <c r="G299" s="8"/>
      <c r="H299" s="211"/>
      <c r="I299" s="14"/>
      <c r="J299" s="6"/>
      <c r="K299" s="211"/>
      <c r="L299" s="14"/>
      <c r="M299" s="6"/>
      <c r="N299" s="6"/>
      <c r="O299" s="6"/>
      <c r="P299" s="6"/>
      <c r="Q299" s="23"/>
      <c r="R299" s="145"/>
      <c r="U299" s="8"/>
    </row>
    <row r="300" spans="1:21" ht="15" customHeight="1">
      <c r="A300" s="6"/>
      <c r="B300" s="25"/>
      <c r="C300" s="8" t="s">
        <v>71</v>
      </c>
      <c r="D300" s="8"/>
      <c r="E300" s="8"/>
      <c r="F300" s="8"/>
      <c r="G300" s="8"/>
      <c r="H300" s="463" t="str">
        <f>H226</f>
        <v/>
      </c>
      <c r="I300" s="435"/>
      <c r="J300" s="6"/>
      <c r="K300" s="430" t="str">
        <f>IF(Projekteingabe!J247="","",Projekteingabe!J247)</f>
        <v/>
      </c>
      <c r="L300" s="435"/>
      <c r="M300" s="6"/>
      <c r="N300" s="186" t="str">
        <f>IF(COUNT(K300,H300)=2,H300-K300,"-")</f>
        <v>-</v>
      </c>
      <c r="O300" s="10"/>
      <c r="P300" s="185" t="str">
        <f>IF(K300="-","-",IF(K300="","-",IF(K300=0,"-",N300/K300)))</f>
        <v>-</v>
      </c>
      <c r="Q300" s="23"/>
      <c r="R300" s="145"/>
      <c r="U300" s="8"/>
    </row>
    <row r="301" spans="1:21" ht="15" customHeight="1">
      <c r="A301" s="6"/>
      <c r="B301" s="25"/>
      <c r="C301" s="8" t="s">
        <v>78</v>
      </c>
      <c r="D301" s="8"/>
      <c r="E301" s="8"/>
      <c r="F301" s="8"/>
      <c r="G301" s="8"/>
      <c r="H301" s="427" t="str">
        <f>IF(H300="","",ROUND(H269/H300,1))</f>
        <v/>
      </c>
      <c r="I301" s="435"/>
      <c r="J301" s="6"/>
      <c r="K301" s="427" t="str">
        <f>IF(Projekteingabe!J248="","",Projekteingabe!J248)</f>
        <v/>
      </c>
      <c r="L301" s="435"/>
      <c r="M301" s="6"/>
      <c r="N301" s="190" t="str">
        <f>IF(COUNT(K301,H301)=2,H301-K301,"-")</f>
        <v>-</v>
      </c>
      <c r="O301" s="10"/>
      <c r="P301" s="185" t="str">
        <f>IF(K301="-","-",IF(K301="","-",IF(K301=0,"-",N301/K301)))</f>
        <v>-</v>
      </c>
      <c r="Q301" s="23"/>
      <c r="R301" s="145"/>
      <c r="U301" s="8"/>
    </row>
    <row r="302" spans="1:21" ht="15" customHeight="1">
      <c r="A302" s="6"/>
      <c r="B302" s="25"/>
      <c r="C302" s="188" t="s">
        <v>419</v>
      </c>
      <c r="D302" s="8"/>
      <c r="E302" s="8"/>
      <c r="F302" s="8"/>
      <c r="G302" s="8"/>
      <c r="H302" s="427" t="str">
        <f>IF(H300="","",ROUND((H269-(H283+H284))/H300,1))</f>
        <v/>
      </c>
      <c r="I302" s="435"/>
      <c r="J302" s="6"/>
      <c r="K302" s="427" t="str">
        <f>IF(Projekteingabe!J249="","",Projekteingabe!J249)</f>
        <v/>
      </c>
      <c r="L302" s="435"/>
      <c r="M302" s="6"/>
      <c r="N302" s="190" t="str">
        <f>IF(COUNT(K302,H302)=2,H302-K302,"-")</f>
        <v>-</v>
      </c>
      <c r="O302" s="10"/>
      <c r="P302" s="185" t="str">
        <f>IF(K302="-","-",IF(K302="","-",IF(K302=0,"-",N302/K302)))</f>
        <v>-</v>
      </c>
      <c r="Q302" s="23"/>
      <c r="R302" s="145"/>
      <c r="U302" s="8"/>
    </row>
    <row r="303" spans="1:21" ht="15" customHeight="1">
      <c r="A303" s="6"/>
      <c r="B303" s="25"/>
      <c r="C303" s="8" t="s">
        <v>410</v>
      </c>
      <c r="D303" s="8"/>
      <c r="E303" s="8"/>
      <c r="F303" s="8"/>
      <c r="G303" s="8"/>
      <c r="H303" s="427" t="str">
        <f>IF(H300="","",IF(H288="Fehlt!","",ROUND(H275/(H300*H288),1)))</f>
        <v/>
      </c>
      <c r="I303" s="428"/>
      <c r="J303" s="6"/>
      <c r="K303" s="427" t="str">
        <f>IF(Projekteingabe!J250="","",Projekteingabe!J250)</f>
        <v/>
      </c>
      <c r="L303" s="428"/>
      <c r="M303" s="6"/>
      <c r="N303" s="190" t="str">
        <f>IF(COUNT(K303,H303)=2,H303-K303,"-")</f>
        <v>-</v>
      </c>
      <c r="O303" s="10"/>
      <c r="P303" s="185" t="str">
        <f>IF(K303="-","-",IF(K303="","-",IF(K303=0,"-",N303/K303)))</f>
        <v>-</v>
      </c>
      <c r="Q303" s="23"/>
      <c r="R303" s="145"/>
      <c r="U303" s="8"/>
    </row>
    <row r="304" spans="1:21" ht="7.5" customHeight="1">
      <c r="A304" s="6"/>
      <c r="B304" s="25"/>
      <c r="C304" s="8"/>
      <c r="D304" s="8"/>
      <c r="E304" s="8"/>
      <c r="F304" s="8"/>
      <c r="G304" s="8"/>
      <c r="H304" s="211"/>
      <c r="I304" s="14"/>
      <c r="J304" s="6"/>
      <c r="K304" s="211"/>
      <c r="L304" s="14"/>
      <c r="M304" s="6"/>
      <c r="N304" s="6"/>
      <c r="O304" s="6"/>
      <c r="P304" s="6"/>
      <c r="Q304" s="23"/>
      <c r="R304" s="145"/>
      <c r="U304" s="8"/>
    </row>
    <row r="305" spans="1:24" ht="15" customHeight="1">
      <c r="A305" s="6"/>
      <c r="B305" s="25"/>
      <c r="C305" s="8" t="s">
        <v>342</v>
      </c>
      <c r="D305" s="8"/>
      <c r="E305" s="8"/>
      <c r="F305" s="8"/>
      <c r="G305" s="8"/>
      <c r="H305" s="463" t="str">
        <f>H224</f>
        <v/>
      </c>
      <c r="I305" s="435"/>
      <c r="J305" s="6"/>
      <c r="K305" s="430" t="str">
        <f>IF(Projekteingabe!J252="","",Projekteingabe!J252)</f>
        <v/>
      </c>
      <c r="L305" s="431"/>
      <c r="M305" s="6"/>
      <c r="N305" s="186" t="str">
        <f>IF(COUNT(K305,H305)=2,IF(SUM(H305,K305)=0,"-",H305-K305),"-")</f>
        <v>-</v>
      </c>
      <c r="O305" s="10"/>
      <c r="P305" s="185" t="str">
        <f>IF(K305="-","-",IF(K305="","-",IF(K305=0,"-",N305/K305)))</f>
        <v>-</v>
      </c>
      <c r="Q305" s="23"/>
      <c r="R305" s="145"/>
      <c r="U305" s="8"/>
    </row>
    <row r="306" spans="1:24" ht="15" customHeight="1">
      <c r="A306" s="6"/>
      <c r="B306" s="25"/>
      <c r="C306" s="8" t="s">
        <v>414</v>
      </c>
      <c r="D306" s="8"/>
      <c r="E306" s="8"/>
      <c r="F306" s="8"/>
      <c r="G306" s="8"/>
      <c r="H306" s="427" t="str">
        <f>IF(H305="","",IF(H305=0,"",ROUND(H269/H305,1)))</f>
        <v/>
      </c>
      <c r="I306" s="435"/>
      <c r="J306" s="6"/>
      <c r="K306" s="427" t="str">
        <f>IF(Projekteingabe!J253="","",Projekteingabe!J253)</f>
        <v/>
      </c>
      <c r="L306" s="428"/>
      <c r="M306" s="6"/>
      <c r="N306" s="190" t="str">
        <f>IF(COUNT(K306,H306)=2,H306-K306,"-")</f>
        <v>-</v>
      </c>
      <c r="O306" s="10"/>
      <c r="P306" s="185" t="str">
        <f>IF(K306="-","-",IF(K306="","-",IF(K306=0,"-",N306/K306)))</f>
        <v>-</v>
      </c>
      <c r="Q306" s="23"/>
      <c r="R306" s="145"/>
      <c r="U306" s="8"/>
    </row>
    <row r="307" spans="1:24" ht="15" customHeight="1">
      <c r="A307" s="6"/>
      <c r="B307" s="25"/>
      <c r="C307" s="188" t="s">
        <v>418</v>
      </c>
      <c r="D307" s="8"/>
      <c r="E307" s="8"/>
      <c r="F307" s="8"/>
      <c r="G307" s="8"/>
      <c r="H307" s="427" t="str">
        <f>IF(H305="","",IF(H305=0,"",ROUND((H269-(H283+H284))/H305,1)))</f>
        <v/>
      </c>
      <c r="I307" s="435"/>
      <c r="J307" s="6"/>
      <c r="K307" s="427" t="str">
        <f>IF(Projekteingabe!J254="","",Projekteingabe!J254)</f>
        <v/>
      </c>
      <c r="L307" s="428"/>
      <c r="M307" s="6"/>
      <c r="N307" s="190" t="str">
        <f>IF(COUNT(K307,H307)=2,H307-K307,"-")</f>
        <v>-</v>
      </c>
      <c r="O307" s="10"/>
      <c r="P307" s="185" t="str">
        <f>IF(K307="-","-",IF(K307="","-",IF(K307=0,"-",N307/K307)))</f>
        <v>-</v>
      </c>
      <c r="Q307" s="23"/>
      <c r="R307" s="145"/>
      <c r="U307" s="8"/>
    </row>
    <row r="308" spans="1:24" ht="15" customHeight="1">
      <c r="A308" s="6"/>
      <c r="B308" s="25"/>
      <c r="C308" s="188" t="s">
        <v>411</v>
      </c>
      <c r="D308" s="8"/>
      <c r="E308" s="8"/>
      <c r="F308" s="8"/>
      <c r="G308" s="8"/>
      <c r="H308" s="427" t="str">
        <f>IF(H305="","",IF(H288="Fehlt!","",ROUND(H275/(H305*H288),1)))</f>
        <v/>
      </c>
      <c r="I308" s="428"/>
      <c r="J308" s="6"/>
      <c r="K308" s="427" t="str">
        <f>IF(Projekteingabe!J255="","",Projekteingabe!J255)</f>
        <v/>
      </c>
      <c r="L308" s="428"/>
      <c r="M308" s="6"/>
      <c r="N308" s="190" t="str">
        <f>IF(COUNT(K308,H308)=2,H308-K308,"-")</f>
        <v>-</v>
      </c>
      <c r="O308" s="10"/>
      <c r="P308" s="185" t="str">
        <f>IF(K308="-","-",IF(K308="","-",IF(K308=0,"-",N308/K308)))</f>
        <v>-</v>
      </c>
      <c r="Q308" s="23"/>
      <c r="R308" s="145"/>
      <c r="U308" s="8"/>
    </row>
    <row r="309" spans="1:24" ht="7.5" customHeight="1">
      <c r="A309" s="6"/>
      <c r="B309" s="25"/>
      <c r="C309" s="8"/>
      <c r="D309" s="8"/>
      <c r="E309" s="8"/>
      <c r="F309" s="8"/>
      <c r="G309" s="8"/>
      <c r="H309" s="211"/>
      <c r="I309" s="14"/>
      <c r="J309" s="6"/>
      <c r="K309" s="211"/>
      <c r="L309" s="14"/>
      <c r="M309" s="6"/>
      <c r="N309" s="6"/>
      <c r="O309" s="6"/>
      <c r="P309" s="6"/>
      <c r="Q309" s="23"/>
      <c r="R309" s="145"/>
      <c r="U309" s="8"/>
    </row>
    <row r="310" spans="1:24" ht="15" customHeight="1">
      <c r="A310" s="6"/>
      <c r="B310" s="25"/>
      <c r="C310" s="8" t="s">
        <v>389</v>
      </c>
      <c r="D310" s="8"/>
      <c r="E310" s="8"/>
      <c r="F310" s="8"/>
      <c r="G310" s="8"/>
      <c r="H310" s="463" t="str">
        <f>H230</f>
        <v/>
      </c>
      <c r="I310" s="435"/>
      <c r="J310" s="6"/>
      <c r="K310" s="430" t="str">
        <f>IF(Projekteingabe!J257="","",Projekteingabe!J257)</f>
        <v/>
      </c>
      <c r="L310" s="431"/>
      <c r="M310" s="6"/>
      <c r="N310" s="186" t="str">
        <f>IF(COUNT(K310,H310)=2,IF(SUM(H310,K310)=0,"-",H310-K310),"-")</f>
        <v>-</v>
      </c>
      <c r="O310" s="10"/>
      <c r="P310" s="185" t="str">
        <f>IF(K310="-","-",IF(K310="","-",IF(K310=0,"-",N310/K310)))</f>
        <v>-</v>
      </c>
      <c r="Q310" s="23"/>
      <c r="R310" s="145"/>
      <c r="U310" s="8"/>
    </row>
    <row r="311" spans="1:24" ht="15" customHeight="1">
      <c r="A311" s="6"/>
      <c r="B311" s="25"/>
      <c r="C311" s="8" t="s">
        <v>343</v>
      </c>
      <c r="D311" s="8"/>
      <c r="E311" s="8"/>
      <c r="F311" s="8"/>
      <c r="G311" s="8"/>
      <c r="H311" s="427" t="str">
        <f>IF(H310="","",IF(H310=0,"",ROUND(H269/H310,1)))</f>
        <v/>
      </c>
      <c r="I311" s="435"/>
      <c r="J311" s="6"/>
      <c r="K311" s="427" t="str">
        <f>IF(Projekteingabe!J258="","",Projekteingabe!J258)</f>
        <v/>
      </c>
      <c r="L311" s="428"/>
      <c r="M311" s="6"/>
      <c r="N311" s="190" t="str">
        <f>IF(COUNT(K311,H311)=2,H311-K311,"-")</f>
        <v>-</v>
      </c>
      <c r="O311" s="10"/>
      <c r="P311" s="185" t="str">
        <f>IF(K311="-","-",IF(K311="","-",IF(K311=0,"-",N311/K311)))</f>
        <v>-</v>
      </c>
      <c r="Q311" s="23"/>
      <c r="R311" s="145"/>
      <c r="U311" s="8"/>
    </row>
    <row r="312" spans="1:24" ht="15" customHeight="1">
      <c r="A312" s="6"/>
      <c r="B312" s="25"/>
      <c r="C312" s="188" t="s">
        <v>420</v>
      </c>
      <c r="D312" s="8"/>
      <c r="E312" s="8"/>
      <c r="F312" s="8"/>
      <c r="G312" s="8"/>
      <c r="H312" s="427" t="str">
        <f>IF(H310="","",IF(H310=0,"",ROUND((H269-(H283+H284))/H310,1)))</f>
        <v/>
      </c>
      <c r="I312" s="435"/>
      <c r="J312" s="6"/>
      <c r="K312" s="427" t="str">
        <f>IF(Projekteingabe!J259="","",Projekteingabe!J259)</f>
        <v/>
      </c>
      <c r="L312" s="428"/>
      <c r="M312" s="6"/>
      <c r="N312" s="190" t="str">
        <f>IF(COUNT(K312,H312)=2,H312-K312,"-")</f>
        <v>-</v>
      </c>
      <c r="O312" s="10"/>
      <c r="P312" s="185" t="str">
        <f>IF(K312="-","-",IF(K312="","-",IF(K312=0,"-",N312/K312)))</f>
        <v>-</v>
      </c>
      <c r="Q312" s="23"/>
      <c r="R312" s="145"/>
      <c r="U312" s="8"/>
    </row>
    <row r="313" spans="1:24" ht="15" customHeight="1">
      <c r="A313" s="6"/>
      <c r="B313" s="25"/>
      <c r="C313" s="188" t="s">
        <v>412</v>
      </c>
      <c r="D313" s="8"/>
      <c r="E313" s="8"/>
      <c r="F313" s="8"/>
      <c r="G313" s="8"/>
      <c r="H313" s="427" t="str">
        <f>IF(H310="","",IF(H288="Fehlt!","",ROUND(H275/(H310*H288),1)))</f>
        <v/>
      </c>
      <c r="I313" s="428"/>
      <c r="J313" s="6"/>
      <c r="K313" s="427" t="str">
        <f>IF(Projekteingabe!J260="","",Projekteingabe!J260)</f>
        <v/>
      </c>
      <c r="L313" s="428"/>
      <c r="M313" s="6"/>
      <c r="N313" s="190" t="str">
        <f>IF(COUNT(K313,H313)=2,H313-K313,"-")</f>
        <v>-</v>
      </c>
      <c r="O313" s="10"/>
      <c r="P313" s="185" t="str">
        <f>IF(K313="-","-",IF(K313="","-",IF(K313=0,"-",N313/K313)))</f>
        <v>-</v>
      </c>
      <c r="Q313" s="23"/>
      <c r="R313" s="145"/>
      <c r="U313" s="8"/>
    </row>
    <row r="314" spans="1:24" s="6" customFormat="1" ht="15" customHeight="1">
      <c r="B314" s="25"/>
      <c r="Q314" s="23"/>
      <c r="R314" s="145"/>
      <c r="S314" s="2"/>
      <c r="T314" s="2"/>
      <c r="U314" s="2"/>
      <c r="V314" s="2"/>
      <c r="W314" s="2"/>
      <c r="X314" s="2"/>
    </row>
    <row r="315" spans="1:24" s="6" customFormat="1" ht="15" customHeight="1">
      <c r="B315" s="32"/>
      <c r="C315" s="196" t="s">
        <v>212</v>
      </c>
      <c r="I315" s="14"/>
      <c r="J315" s="18"/>
      <c r="K315" s="107"/>
      <c r="L315" s="62" t="s">
        <v>11</v>
      </c>
      <c r="M315" s="107"/>
      <c r="N315" s="62" t="s">
        <v>208</v>
      </c>
      <c r="O315" s="18"/>
      <c r="P315" s="18"/>
      <c r="Q315" s="23"/>
      <c r="R315" s="177" t="str">
        <f>IF(COUNTIF(K315:M315,"x")=2,"Entweder oder!",IF(COUNTIF(K315:M315,"x")=0,"Bitte Ankreuzen!",IF(M315="x",IF(C317="","Kommentar fehlt!",""),"")))</f>
        <v>Bitte Ankreuzen!</v>
      </c>
    </row>
    <row r="316" spans="1:24" s="6" customFormat="1" ht="3.75" customHeight="1">
      <c r="B316" s="25"/>
      <c r="Q316" s="23"/>
    </row>
    <row r="317" spans="1:24" ht="33" customHeight="1">
      <c r="B317" s="25"/>
      <c r="C317" s="405"/>
      <c r="D317" s="406"/>
      <c r="E317" s="406"/>
      <c r="F317" s="406"/>
      <c r="G317" s="406"/>
      <c r="H317" s="406"/>
      <c r="I317" s="406"/>
      <c r="J317" s="406"/>
      <c r="K317" s="406"/>
      <c r="L317" s="406"/>
      <c r="M317" s="406"/>
      <c r="N317" s="406"/>
      <c r="O317" s="406"/>
      <c r="P317" s="407"/>
      <c r="Q317" s="23"/>
    </row>
    <row r="318" spans="1:24" ht="7.5" customHeight="1">
      <c r="A318" s="6"/>
      <c r="B318" s="27"/>
      <c r="C318" s="28"/>
      <c r="D318" s="28"/>
      <c r="E318" s="28"/>
      <c r="F318" s="28"/>
      <c r="G318" s="28"/>
      <c r="H318" s="28"/>
      <c r="I318" s="28"/>
      <c r="J318" s="28"/>
      <c r="K318" s="28"/>
      <c r="L318" s="28"/>
      <c r="M318" s="28"/>
      <c r="N318" s="28"/>
      <c r="O318" s="28"/>
      <c r="P318" s="28"/>
      <c r="Q318" s="29"/>
      <c r="R318" s="145"/>
    </row>
    <row r="319" spans="1:24" ht="15" customHeight="1">
      <c r="A319" s="6"/>
      <c r="B319" s="6"/>
      <c r="C319" s="6"/>
      <c r="D319" s="6"/>
      <c r="E319" s="6"/>
      <c r="F319" s="6"/>
      <c r="G319" s="6"/>
      <c r="H319" s="6"/>
      <c r="I319" s="6"/>
      <c r="J319" s="6"/>
      <c r="K319" s="6"/>
      <c r="L319" s="6"/>
      <c r="M319" s="6"/>
      <c r="N319" s="6"/>
      <c r="O319" s="6"/>
      <c r="P319" s="6"/>
      <c r="R319" s="145"/>
    </row>
    <row r="320" spans="1:24" ht="30" customHeight="1">
      <c r="B320" s="41"/>
      <c r="C320" s="20" t="s">
        <v>446</v>
      </c>
      <c r="D320" s="21"/>
      <c r="E320" s="21"/>
      <c r="F320" s="21"/>
      <c r="G320" s="21"/>
      <c r="H320" s="21"/>
      <c r="I320" s="21"/>
      <c r="J320" s="21"/>
      <c r="K320" s="21"/>
      <c r="L320" s="21"/>
      <c r="M320" s="21"/>
      <c r="N320" s="21"/>
      <c r="O320" s="21"/>
      <c r="P320" s="21"/>
      <c r="Q320" s="22"/>
    </row>
    <row r="321" spans="2:18" s="312" customFormat="1" ht="15" customHeight="1">
      <c r="B321" s="313"/>
      <c r="C321" s="201" t="s">
        <v>452</v>
      </c>
      <c r="D321" s="201"/>
      <c r="E321" s="201"/>
      <c r="F321" s="201"/>
      <c r="G321" s="201"/>
      <c r="H321" s="201"/>
      <c r="I321" s="201"/>
      <c r="J321" s="201"/>
      <c r="K321" s="201"/>
      <c r="L321" s="201"/>
      <c r="M321" s="201"/>
      <c r="N321" s="201"/>
      <c r="O321" s="201"/>
      <c r="P321" s="201"/>
      <c r="Q321" s="311"/>
    </row>
    <row r="322" spans="2:18" s="312" customFormat="1" ht="15" customHeight="1">
      <c r="B322" s="313"/>
      <c r="C322" s="201" t="s">
        <v>453</v>
      </c>
      <c r="D322" s="201"/>
      <c r="E322" s="201"/>
      <c r="F322" s="201"/>
      <c r="G322" s="201"/>
      <c r="H322" s="201"/>
      <c r="I322" s="201"/>
      <c r="J322" s="201"/>
      <c r="K322" s="201"/>
      <c r="L322" s="201"/>
      <c r="M322" s="201"/>
      <c r="N322" s="201"/>
      <c r="O322" s="201"/>
      <c r="P322" s="201"/>
      <c r="Q322" s="311"/>
    </row>
    <row r="323" spans="2:18" s="312" customFormat="1" ht="15" customHeight="1">
      <c r="B323" s="313"/>
      <c r="C323" s="201"/>
      <c r="D323" s="201"/>
      <c r="E323" s="201"/>
      <c r="F323" s="201"/>
      <c r="G323" s="201"/>
      <c r="H323" s="201"/>
      <c r="I323" s="201"/>
      <c r="J323" s="201"/>
      <c r="K323" s="201"/>
      <c r="L323" s="201"/>
      <c r="M323" s="201"/>
      <c r="N323" s="201"/>
      <c r="O323" s="201"/>
      <c r="P323" s="201"/>
      <c r="Q323" s="311"/>
    </row>
    <row r="324" spans="2:18" ht="22.5" customHeight="1">
      <c r="B324" s="25"/>
      <c r="C324" s="454" t="str">
        <f>CONCATENATE(G39," ",M39)</f>
        <v xml:space="preserve"> </v>
      </c>
      <c r="D324" s="455"/>
      <c r="E324" s="6"/>
      <c r="F324" s="454" t="str">
        <f>IF(K43="","",K43)</f>
        <v/>
      </c>
      <c r="G324" s="540"/>
      <c r="H324" s="541"/>
      <c r="I324" s="6"/>
      <c r="J324" s="458"/>
      <c r="K324" s="390"/>
      <c r="L324" s="6"/>
      <c r="M324" s="6"/>
      <c r="N324" s="6"/>
      <c r="O324" s="6"/>
      <c r="P324" s="6"/>
      <c r="Q324" s="23"/>
      <c r="R324" s="145"/>
    </row>
    <row r="325" spans="2:18" ht="22.5" customHeight="1">
      <c r="B325" s="25"/>
      <c r="C325" s="8" t="s">
        <v>449</v>
      </c>
      <c r="E325" s="6"/>
      <c r="F325" s="8" t="s">
        <v>112</v>
      </c>
      <c r="G325" s="6"/>
      <c r="I325" s="6"/>
      <c r="J325" s="8" t="s">
        <v>450</v>
      </c>
      <c r="K325" s="6"/>
      <c r="M325" s="6" t="s">
        <v>451</v>
      </c>
      <c r="O325" s="6"/>
      <c r="P325" s="6"/>
      <c r="Q325" s="23"/>
      <c r="R325" s="145"/>
    </row>
    <row r="326" spans="2:18" ht="7.5" customHeight="1">
      <c r="B326" s="27"/>
      <c r="C326" s="28"/>
      <c r="D326" s="28"/>
      <c r="E326" s="28"/>
      <c r="F326" s="28"/>
      <c r="G326" s="28"/>
      <c r="H326" s="28"/>
      <c r="I326" s="28"/>
      <c r="J326" s="28"/>
      <c r="K326" s="28"/>
      <c r="L326" s="28"/>
      <c r="M326" s="28"/>
      <c r="N326" s="28"/>
      <c r="O326" s="28"/>
      <c r="P326" s="28"/>
      <c r="Q326" s="29"/>
      <c r="R326" s="145"/>
    </row>
  </sheetData>
  <sheetProtection algorithmName="SHA-512" hashValue="8aqEN2cX9zAmudRwnpmByrdVbgP1OWvKGHay6uelxVSkt4UEPBp+TXNTNhWEca6KeUpl1MNO/WB3aZcuAkxvig==" saltValue="ED5zW0ml2pQdeXFVGsfIjQ==" spinCount="100000" sheet="1" objects="1" scenarios="1"/>
  <mergeCells count="180">
    <mergeCell ref="E35:P35"/>
    <mergeCell ref="F10:P10"/>
    <mergeCell ref="C324:D324"/>
    <mergeCell ref="F324:H324"/>
    <mergeCell ref="J324:K324"/>
    <mergeCell ref="R125:Y125"/>
    <mergeCell ref="H270:I270"/>
    <mergeCell ref="H271:I271"/>
    <mergeCell ref="H273:I273"/>
    <mergeCell ref="H275:I275"/>
    <mergeCell ref="H276:I276"/>
    <mergeCell ref="K275:L275"/>
    <mergeCell ref="C256:P256"/>
    <mergeCell ref="J259:P259"/>
    <mergeCell ref="C260:P260"/>
    <mergeCell ref="H288:I288"/>
    <mergeCell ref="H279:I279"/>
    <mergeCell ref="H281:I281"/>
    <mergeCell ref="H283:I283"/>
    <mergeCell ref="H284:I284"/>
    <mergeCell ref="H297:I297"/>
    <mergeCell ref="K288:L288"/>
    <mergeCell ref="K290:L290"/>
    <mergeCell ref="K291:L291"/>
    <mergeCell ref="H295:I295"/>
    <mergeCell ref="H296:I296"/>
    <mergeCell ref="H290:I290"/>
    <mergeCell ref="H291:I291"/>
    <mergeCell ref="H307:I307"/>
    <mergeCell ref="H298:I298"/>
    <mergeCell ref="H300:I300"/>
    <mergeCell ref="H301:I301"/>
    <mergeCell ref="K292:L292"/>
    <mergeCell ref="K301:L301"/>
    <mergeCell ref="K302:L302"/>
    <mergeCell ref="H292:I292"/>
    <mergeCell ref="H293:I293"/>
    <mergeCell ref="H305:I305"/>
    <mergeCell ref="H311:I311"/>
    <mergeCell ref="H308:I308"/>
    <mergeCell ref="H306:I306"/>
    <mergeCell ref="K276:L276"/>
    <mergeCell ref="K277:L277"/>
    <mergeCell ref="K307:L307"/>
    <mergeCell ref="K279:L279"/>
    <mergeCell ref="K308:L308"/>
    <mergeCell ref="K306:L306"/>
    <mergeCell ref="K297:L297"/>
    <mergeCell ref="K281:L281"/>
    <mergeCell ref="K283:L283"/>
    <mergeCell ref="K284:L284"/>
    <mergeCell ref="K295:L295"/>
    <mergeCell ref="K296:L296"/>
    <mergeCell ref="H277:I277"/>
    <mergeCell ref="H286:I286"/>
    <mergeCell ref="K303:L303"/>
    <mergeCell ref="K305:L305"/>
    <mergeCell ref="K298:L298"/>
    <mergeCell ref="H302:I302"/>
    <mergeCell ref="H303:I303"/>
    <mergeCell ref="K293:L293"/>
    <mergeCell ref="K300:L300"/>
    <mergeCell ref="K271:L271"/>
    <mergeCell ref="K273:L273"/>
    <mergeCell ref="H268:I268"/>
    <mergeCell ref="E211:P211"/>
    <mergeCell ref="C110:P110"/>
    <mergeCell ref="C245:P245"/>
    <mergeCell ref="C215:P215"/>
    <mergeCell ref="C242:P242"/>
    <mergeCell ref="D252:P252"/>
    <mergeCell ref="E190:P190"/>
    <mergeCell ref="C199:P199"/>
    <mergeCell ref="C206:P206"/>
    <mergeCell ref="C194:P194"/>
    <mergeCell ref="N267:Q267"/>
    <mergeCell ref="K269:L269"/>
    <mergeCell ref="K270:L270"/>
    <mergeCell ref="P268:Q268"/>
    <mergeCell ref="K268:L268"/>
    <mergeCell ref="C218:P218"/>
    <mergeCell ref="J232:L232"/>
    <mergeCell ref="C231:P231"/>
    <mergeCell ref="C264:P264"/>
    <mergeCell ref="H269:I269"/>
    <mergeCell ref="N268:O268"/>
    <mergeCell ref="C107:P107"/>
    <mergeCell ref="E96:P96"/>
    <mergeCell ref="C112:P112"/>
    <mergeCell ref="C180:P180"/>
    <mergeCell ref="C203:P203"/>
    <mergeCell ref="C176:P176"/>
    <mergeCell ref="I99:K99"/>
    <mergeCell ref="J131:L131"/>
    <mergeCell ref="E167:I167"/>
    <mergeCell ref="C171:P171"/>
    <mergeCell ref="C71:P71"/>
    <mergeCell ref="C73:P73"/>
    <mergeCell ref="I80:P80"/>
    <mergeCell ref="E87:P87"/>
    <mergeCell ref="E103:P103"/>
    <mergeCell ref="E55:P55"/>
    <mergeCell ref="C68:P68"/>
    <mergeCell ref="C77:P77"/>
    <mergeCell ref="E56:F56"/>
    <mergeCell ref="G56:J56"/>
    <mergeCell ref="I41:P41"/>
    <mergeCell ref="E42:P42"/>
    <mergeCell ref="C50:D51"/>
    <mergeCell ref="R50:Y50"/>
    <mergeCell ref="E51:P51"/>
    <mergeCell ref="C61:P61"/>
    <mergeCell ref="C64:P64"/>
    <mergeCell ref="E52:F52"/>
    <mergeCell ref="G52:J52"/>
    <mergeCell ref="K52:L52"/>
    <mergeCell ref="M52:P52"/>
    <mergeCell ref="E53:P53"/>
    <mergeCell ref="M54:P54"/>
    <mergeCell ref="K47:L47"/>
    <mergeCell ref="M47:P47"/>
    <mergeCell ref="E49:P49"/>
    <mergeCell ref="E54:F54"/>
    <mergeCell ref="G54:J54"/>
    <mergeCell ref="K54:L54"/>
    <mergeCell ref="E45:F45"/>
    <mergeCell ref="G45:J45"/>
    <mergeCell ref="K45:L45"/>
    <mergeCell ref="M45:P45"/>
    <mergeCell ref="E46:P46"/>
    <mergeCell ref="E47:F47"/>
    <mergeCell ref="G47:J47"/>
    <mergeCell ref="R18:Y18"/>
    <mergeCell ref="C18:H18"/>
    <mergeCell ref="C317:P317"/>
    <mergeCell ref="C119:P119"/>
    <mergeCell ref="F232:H232"/>
    <mergeCell ref="N232:P232"/>
    <mergeCell ref="N220:P220"/>
    <mergeCell ref="C33:P33"/>
    <mergeCell ref="E34:P34"/>
    <mergeCell ref="K286:L286"/>
    <mergeCell ref="R30:Y30"/>
    <mergeCell ref="H310:I310"/>
    <mergeCell ref="K310:L310"/>
    <mergeCell ref="R37:Y37"/>
    <mergeCell ref="H312:I312"/>
    <mergeCell ref="K312:L312"/>
    <mergeCell ref="H313:I313"/>
    <mergeCell ref="K313:L313"/>
    <mergeCell ref="L124:P125"/>
    <mergeCell ref="L127:P127"/>
    <mergeCell ref="K311:L311"/>
    <mergeCell ref="E43:F43"/>
    <mergeCell ref="K43:P43"/>
    <mergeCell ref="E44:P44"/>
    <mergeCell ref="N2:P2"/>
    <mergeCell ref="C6:P6"/>
    <mergeCell ref="C7:P7"/>
    <mergeCell ref="C9:E9"/>
    <mergeCell ref="F9:P9"/>
    <mergeCell ref="C122:Q122"/>
    <mergeCell ref="C10:E10"/>
    <mergeCell ref="C12:J12"/>
    <mergeCell ref="E41:H41"/>
    <mergeCell ref="C28:H28"/>
    <mergeCell ref="I30:P30"/>
    <mergeCell ref="C29:P29"/>
    <mergeCell ref="E36:P36"/>
    <mergeCell ref="E38:P38"/>
    <mergeCell ref="I43:J43"/>
    <mergeCell ref="K39:L39"/>
    <mergeCell ref="C35:D35"/>
    <mergeCell ref="C37:D39"/>
    <mergeCell ref="C115:P115"/>
    <mergeCell ref="G39:J39"/>
    <mergeCell ref="M39:P39"/>
    <mergeCell ref="E40:P40"/>
    <mergeCell ref="G43:H43"/>
    <mergeCell ref="E39:F39"/>
  </mergeCells>
  <conditionalFormatting sqref="C178">
    <cfRule type="expression" dxfId="234" priority="48" stopIfTrue="1">
      <formula>B178="x"</formula>
    </cfRule>
  </conditionalFormatting>
  <conditionalFormatting sqref="C192">
    <cfRule type="expression" dxfId="233" priority="232" stopIfTrue="1">
      <formula>B192="x"</formula>
    </cfRule>
  </conditionalFormatting>
  <conditionalFormatting sqref="C201">
    <cfRule type="expression" dxfId="232" priority="254" stopIfTrue="1">
      <formula>B201="x"</formula>
    </cfRule>
  </conditionalFormatting>
  <conditionalFormatting sqref="C222">
    <cfRule type="expression" dxfId="231" priority="228" stopIfTrue="1">
      <formula>B222="x"</formula>
    </cfRule>
  </conditionalFormatting>
  <conditionalFormatting sqref="C224">
    <cfRule type="expression" dxfId="230" priority="227" stopIfTrue="1">
      <formula>#REF!="x"</formula>
    </cfRule>
  </conditionalFormatting>
  <conditionalFormatting sqref="C262">
    <cfRule type="expression" dxfId="229" priority="231" stopIfTrue="1">
      <formula>B262="x"</formula>
    </cfRule>
  </conditionalFormatting>
  <conditionalFormatting sqref="C212:D215">
    <cfRule type="expression" dxfId="228" priority="258" stopIfTrue="1">
      <formula>B212="x"</formula>
    </cfRule>
  </conditionalFormatting>
  <conditionalFormatting sqref="C239:D242">
    <cfRule type="expression" dxfId="227" priority="119" stopIfTrue="1">
      <formula>B239="x"</formula>
    </cfRule>
  </conditionalFormatting>
  <conditionalFormatting sqref="C242:D242">
    <cfRule type="expression" dxfId="226" priority="34" stopIfTrue="1">
      <formula>B242="x"</formula>
    </cfRule>
    <cfRule type="expression" dxfId="225" priority="102" stopIfTrue="1">
      <formula>B242="x"</formula>
    </cfRule>
  </conditionalFormatting>
  <conditionalFormatting sqref="C254:D254">
    <cfRule type="expression" dxfId="224" priority="112" stopIfTrue="1">
      <formula>B254="x"</formula>
    </cfRule>
  </conditionalFormatting>
  <conditionalFormatting sqref="C256:D256">
    <cfRule type="expression" dxfId="223" priority="196" stopIfTrue="1">
      <formula>B256="x"</formula>
    </cfRule>
  </conditionalFormatting>
  <conditionalFormatting sqref="C230:E230">
    <cfRule type="expression" dxfId="222" priority="64" stopIfTrue="1">
      <formula>B230="x"</formula>
    </cfRule>
  </conditionalFormatting>
  <conditionalFormatting sqref="D30 F30:H30">
    <cfRule type="expression" dxfId="221" priority="66" stopIfTrue="1">
      <formula>C30="x"</formula>
    </cfRule>
  </conditionalFormatting>
  <conditionalFormatting sqref="D83">
    <cfRule type="expression" dxfId="220" priority="414" stopIfTrue="1">
      <formula>C83="x"</formula>
    </cfRule>
  </conditionalFormatting>
  <conditionalFormatting sqref="D85">
    <cfRule type="expression" dxfId="219" priority="413" stopIfTrue="1">
      <formula>C85="x"</formula>
    </cfRule>
  </conditionalFormatting>
  <conditionalFormatting sqref="D87">
    <cfRule type="expression" dxfId="218" priority="411" stopIfTrue="1">
      <formula>C87="x"</formula>
    </cfRule>
  </conditionalFormatting>
  <conditionalFormatting sqref="D96">
    <cfRule type="expression" dxfId="217" priority="401" stopIfTrue="1">
      <formula>C96="x"</formula>
    </cfRule>
  </conditionalFormatting>
  <conditionalFormatting sqref="D99">
    <cfRule type="expression" dxfId="216" priority="395" stopIfTrue="1">
      <formula>C99="x"</formula>
    </cfRule>
  </conditionalFormatting>
  <conditionalFormatting sqref="D101">
    <cfRule type="expression" dxfId="215" priority="394" stopIfTrue="1">
      <formula>C101="x"</formula>
    </cfRule>
  </conditionalFormatting>
  <conditionalFormatting sqref="D103:D108">
    <cfRule type="expression" dxfId="214" priority="391" stopIfTrue="1">
      <formula>C103="x"</formula>
    </cfRule>
  </conditionalFormatting>
  <conditionalFormatting sqref="D130">
    <cfRule type="expression" dxfId="213" priority="46" stopIfTrue="1">
      <formula>E130="x"</formula>
    </cfRule>
  </conditionalFormatting>
  <conditionalFormatting sqref="D135 D147 D158:D160 F164">
    <cfRule type="expression" dxfId="212" priority="190" stopIfTrue="1">
      <formula>E135="x"</formula>
    </cfRule>
  </conditionalFormatting>
  <conditionalFormatting sqref="D137">
    <cfRule type="expression" dxfId="211" priority="58" stopIfTrue="1">
      <formula>E137="x"</formula>
    </cfRule>
  </conditionalFormatting>
  <conditionalFormatting sqref="D143">
    <cfRule type="expression" dxfId="210" priority="141" stopIfTrue="1">
      <formula>E147="x"</formula>
    </cfRule>
  </conditionalFormatting>
  <conditionalFormatting sqref="D157">
    <cfRule type="expression" dxfId="209" priority="292" stopIfTrue="1">
      <formula>#REF!="x"</formula>
    </cfRule>
  </conditionalFormatting>
  <conditionalFormatting sqref="D162:D164">
    <cfRule type="expression" dxfId="208" priority="425" stopIfTrue="1">
      <formula>E162="x"</formula>
    </cfRule>
  </conditionalFormatting>
  <conditionalFormatting sqref="D165">
    <cfRule type="expression" dxfId="207" priority="12" stopIfTrue="1">
      <formula>#REF!="x"</formula>
    </cfRule>
  </conditionalFormatting>
  <conditionalFormatting sqref="D166">
    <cfRule type="expression" dxfId="206" priority="15" stopIfTrue="1">
      <formula>E166="x"</formula>
    </cfRule>
  </conditionalFormatting>
  <conditionalFormatting sqref="D186">
    <cfRule type="expression" dxfId="205" priority="277" stopIfTrue="1">
      <formula>C186="x"</formula>
    </cfRule>
  </conditionalFormatting>
  <conditionalFormatting sqref="D188">
    <cfRule type="expression" dxfId="204" priority="370" stopIfTrue="1">
      <formula>C188="x"</formula>
    </cfRule>
  </conditionalFormatting>
  <conditionalFormatting sqref="D190:D193">
    <cfRule type="expression" dxfId="203" priority="366" stopIfTrue="1">
      <formula>C190="x"</formula>
    </cfRule>
  </conditionalFormatting>
  <conditionalFormatting sqref="D211:D215">
    <cfRule type="expression" dxfId="202" priority="260" stopIfTrue="1">
      <formula>C211="x"</formula>
    </cfRule>
  </conditionalFormatting>
  <conditionalFormatting sqref="D224">
    <cfRule type="expression" dxfId="201" priority="229" stopIfTrue="1">
      <formula>C224="x"</formula>
    </cfRule>
  </conditionalFormatting>
  <conditionalFormatting sqref="D239:D242">
    <cfRule type="expression" dxfId="200" priority="121" stopIfTrue="1">
      <formula>C239="x"</formula>
    </cfRule>
  </conditionalFormatting>
  <conditionalFormatting sqref="D242">
    <cfRule type="expression" dxfId="199" priority="104" stopIfTrue="1">
      <formula>C242="x"</formula>
    </cfRule>
    <cfRule type="expression" dxfId="198" priority="36" stopIfTrue="1">
      <formula>C242="x"</formula>
    </cfRule>
  </conditionalFormatting>
  <conditionalFormatting sqref="D246 D248 D250:H250 D252">
    <cfRule type="expression" dxfId="197" priority="222" stopIfTrue="1">
      <formula>C246="x"</formula>
    </cfRule>
  </conditionalFormatting>
  <conditionalFormatting sqref="D254">
    <cfRule type="expression" dxfId="196" priority="114" stopIfTrue="1">
      <formula>C254="x"</formula>
    </cfRule>
  </conditionalFormatting>
  <conditionalFormatting sqref="D254:D256">
    <cfRule type="expression" dxfId="195" priority="198" stopIfTrue="1">
      <formula>C254="x"</formula>
    </cfRule>
  </conditionalFormatting>
  <conditionalFormatting sqref="D226:E226 D228:E228">
    <cfRule type="expression" dxfId="194" priority="230" stopIfTrue="1">
      <formula>C226="x"</formula>
    </cfRule>
  </conditionalFormatting>
  <conditionalFormatting sqref="D208:G208">
    <cfRule type="expression" dxfId="193" priority="670" stopIfTrue="1">
      <formula>B208="x"</formula>
    </cfRule>
  </conditionalFormatting>
  <conditionalFormatting sqref="D92:H92">
    <cfRule type="expression" dxfId="192" priority="403" stopIfTrue="1">
      <formula>C92="x"</formula>
    </cfRule>
  </conditionalFormatting>
  <conditionalFormatting sqref="D90:L90">
    <cfRule type="expression" dxfId="191" priority="404" stopIfTrue="1">
      <formula>C90="x"</formula>
    </cfRule>
  </conditionalFormatting>
  <conditionalFormatting sqref="E34 H34">
    <cfRule type="expression" dxfId="190" priority="431" stopIfTrue="1">
      <formula>H34="x"</formula>
    </cfRule>
  </conditionalFormatting>
  <conditionalFormatting sqref="E135 E156 E158 E160 E162">
    <cfRule type="expression" dxfId="189" priority="191" stopIfTrue="1">
      <formula>B135="x"</formula>
    </cfRule>
  </conditionalFormatting>
  <conditionalFormatting sqref="E137">
    <cfRule type="expression" dxfId="188" priority="59" stopIfTrue="1">
      <formula>B137="x"</formula>
    </cfRule>
  </conditionalFormatting>
  <conditionalFormatting sqref="E139">
    <cfRule type="expression" dxfId="187" priority="168" stopIfTrue="1">
      <formula>B143="x"</formula>
    </cfRule>
  </conditionalFormatting>
  <conditionalFormatting sqref="E143">
    <cfRule type="expression" dxfId="186" priority="140" stopIfTrue="1">
      <formula>B147="x"</formula>
    </cfRule>
  </conditionalFormatting>
  <conditionalFormatting sqref="E145">
    <cfRule type="expression" dxfId="185" priority="167" stopIfTrue="1">
      <formula>B151="x"</formula>
    </cfRule>
  </conditionalFormatting>
  <conditionalFormatting sqref="E147">
    <cfRule type="expression" dxfId="184" priority="173" stopIfTrue="1">
      <formula>B157="x"</formula>
    </cfRule>
  </conditionalFormatting>
  <conditionalFormatting sqref="E149">
    <cfRule type="expression" dxfId="183" priority="52" stopIfTrue="1">
      <formula>H133="x"</formula>
    </cfRule>
    <cfRule type="expression" dxfId="182" priority="53" stopIfTrue="1">
      <formula>I133="x"</formula>
    </cfRule>
  </conditionalFormatting>
  <conditionalFormatting sqref="E151">
    <cfRule type="expression" dxfId="181" priority="176" stopIfTrue="1">
      <formula>H135="x"</formula>
    </cfRule>
    <cfRule type="expression" dxfId="180" priority="177" stopIfTrue="1">
      <formula>I135="x"</formula>
    </cfRule>
  </conditionalFormatting>
  <conditionalFormatting sqref="E153">
    <cfRule type="expression" dxfId="179" priority="23" stopIfTrue="1">
      <formula>I137="x"</formula>
    </cfRule>
    <cfRule type="expression" dxfId="178" priority="22" stopIfTrue="1">
      <formula>H137="x"</formula>
    </cfRule>
  </conditionalFormatting>
  <conditionalFormatting sqref="E155">
    <cfRule type="expression" dxfId="177" priority="51" stopIfTrue="1">
      <formula>H145="x"</formula>
    </cfRule>
    <cfRule type="expression" dxfId="176" priority="50" stopIfTrue="1">
      <formula>I145="x"</formula>
    </cfRule>
  </conditionalFormatting>
  <conditionalFormatting sqref="E157">
    <cfRule type="expression" dxfId="175" priority="172" stopIfTrue="1">
      <formula>H147="x"</formula>
    </cfRule>
    <cfRule type="expression" dxfId="174" priority="162" stopIfTrue="1">
      <formula>I147="x"</formula>
    </cfRule>
  </conditionalFormatting>
  <conditionalFormatting sqref="E159">
    <cfRule type="expression" dxfId="173" priority="55" stopIfTrue="1">
      <formula>I155="x"</formula>
    </cfRule>
    <cfRule type="expression" dxfId="172" priority="54" stopIfTrue="1">
      <formula>H155="x"</formula>
    </cfRule>
  </conditionalFormatting>
  <conditionalFormatting sqref="E161">
    <cfRule type="expression" dxfId="171" priority="178" stopIfTrue="1">
      <formula>H157="x"</formula>
    </cfRule>
    <cfRule type="expression" dxfId="170" priority="179" stopIfTrue="1">
      <formula>I157="x"</formula>
    </cfRule>
  </conditionalFormatting>
  <conditionalFormatting sqref="E165">
    <cfRule type="expression" dxfId="169" priority="5" stopIfTrue="1">
      <formula>I161="x"</formula>
    </cfRule>
    <cfRule type="expression" dxfId="168" priority="4" stopIfTrue="1">
      <formula>H161="x"</formula>
    </cfRule>
  </conditionalFormatting>
  <conditionalFormatting sqref="E166">
    <cfRule type="expression" dxfId="167" priority="8" stopIfTrue="1">
      <formula>B166="x"</formula>
    </cfRule>
  </conditionalFormatting>
  <conditionalFormatting sqref="E167">
    <cfRule type="expression" dxfId="166" priority="123" stopIfTrue="1">
      <formula>D167="x"</formula>
    </cfRule>
  </conditionalFormatting>
  <conditionalFormatting sqref="E34:F34 H34 E167:J167 C254:D255 M122 O122 O129:O130 C164 M224 M226 M228 M230">
    <cfRule type="expression" dxfId="165" priority="432" stopIfTrue="1">
      <formula>B34="x"</formula>
    </cfRule>
  </conditionalFormatting>
  <conditionalFormatting sqref="E94:H94">
    <cfRule type="expression" dxfId="164" priority="283" stopIfTrue="1">
      <formula>J92="x"</formula>
    </cfRule>
  </conditionalFormatting>
  <conditionalFormatting sqref="E167:I167 K155 K163 K167">
    <cfRule type="expression" dxfId="163" priority="465" stopIfTrue="1">
      <formula>#REF!="x"</formula>
    </cfRule>
  </conditionalFormatting>
  <conditionalFormatting sqref="E130:K130 C130">
    <cfRule type="expression" dxfId="162" priority="44" stopIfTrue="1">
      <formula>B130="x"</formula>
    </cfRule>
  </conditionalFormatting>
  <conditionalFormatting sqref="E164:K164 M167:M170 N169:O170 R158:T160 M172:O172">
    <cfRule type="expression" dxfId="161" priority="194" stopIfTrue="1">
      <formula>D158="x"</formula>
    </cfRule>
  </conditionalFormatting>
  <conditionalFormatting sqref="F45 F54:F55">
    <cfRule type="expression" dxfId="160" priority="433" stopIfTrue="1">
      <formula>I36="x"</formula>
    </cfRule>
  </conditionalFormatting>
  <conditionalFormatting sqref="F83 H83">
    <cfRule type="expression" dxfId="159" priority="409" stopIfTrue="1">
      <formula>E83="x"</formula>
    </cfRule>
  </conditionalFormatting>
  <conditionalFormatting sqref="F85 H85">
    <cfRule type="expression" dxfId="158" priority="408" stopIfTrue="1">
      <formula>E85="x"</formula>
    </cfRule>
  </conditionalFormatting>
  <conditionalFormatting sqref="F130 J130:L130">
    <cfRule type="expression" dxfId="157" priority="43" stopIfTrue="1">
      <formula>D130="x"</formula>
    </cfRule>
  </conditionalFormatting>
  <conditionalFormatting sqref="F130">
    <cfRule type="expression" dxfId="156" priority="42" stopIfTrue="1">
      <formula>G130="x"</formula>
    </cfRule>
  </conditionalFormatting>
  <conditionalFormatting sqref="F139">
    <cfRule type="expression" dxfId="155" priority="687" stopIfTrue="1">
      <formula>L135="x"</formula>
    </cfRule>
    <cfRule type="expression" dxfId="154" priority="185" stopIfTrue="1">
      <formula>I143="x"</formula>
    </cfRule>
    <cfRule type="expression" dxfId="153" priority="187" stopIfTrue="1">
      <formula>H143="x"</formula>
    </cfRule>
  </conditionalFormatting>
  <conditionalFormatting sqref="F143">
    <cfRule type="expression" dxfId="152" priority="186" stopIfTrue="1">
      <formula>D143="x"</formula>
    </cfRule>
  </conditionalFormatting>
  <conditionalFormatting sqref="F145">
    <cfRule type="expression" dxfId="151" priority="157" stopIfTrue="1">
      <formula>L143="x"</formula>
    </cfRule>
  </conditionalFormatting>
  <conditionalFormatting sqref="F147 F155:F163 F139 F143 F145 L167:L170 F151 E133:F133 F135 F137 F149 K161:L161 I224 O224 I226 K226 O226 I228 K228 O228 I230 K230 O230">
    <cfRule type="expression" dxfId="150" priority="296" stopIfTrue="1">
      <formula>#REF!="x"</formula>
    </cfRule>
  </conditionalFormatting>
  <conditionalFormatting sqref="F151">
    <cfRule type="expression" dxfId="149" priority="56" stopIfTrue="1">
      <formula>N139="x"</formula>
    </cfRule>
  </conditionalFormatting>
  <conditionalFormatting sqref="F153">
    <cfRule type="expression" dxfId="148" priority="19" stopIfTrue="1">
      <formula>N141="x"</formula>
    </cfRule>
    <cfRule type="expression" dxfId="147" priority="25" stopIfTrue="1">
      <formula>#REF!="x"</formula>
    </cfRule>
  </conditionalFormatting>
  <conditionalFormatting sqref="F155">
    <cfRule type="expression" dxfId="146" priority="182" stopIfTrue="1">
      <formula>N143="x"</formula>
    </cfRule>
  </conditionalFormatting>
  <conditionalFormatting sqref="F156 F158 F160 F162">
    <cfRule type="expression" dxfId="145" priority="149" stopIfTrue="1">
      <formula>K156="x"</formula>
    </cfRule>
  </conditionalFormatting>
  <conditionalFormatting sqref="F163">
    <cfRule type="expression" dxfId="144" priority="146" stopIfTrue="1">
      <formula>M161="x"</formula>
    </cfRule>
  </conditionalFormatting>
  <conditionalFormatting sqref="F164 F156 F158 F160 F162 N169:N170 F147 J162:J164 K164 M168:M170">
    <cfRule type="expression" dxfId="143" priority="192" stopIfTrue="1">
      <formula>D147="x"</formula>
    </cfRule>
  </conditionalFormatting>
  <conditionalFormatting sqref="F165:F166 L165">
    <cfRule type="expression" dxfId="142" priority="13" stopIfTrue="1">
      <formula>#REF!="x"</formula>
    </cfRule>
  </conditionalFormatting>
  <conditionalFormatting sqref="F166 J166">
    <cfRule type="expression" dxfId="141" priority="9" stopIfTrue="1">
      <formula>D166="x"</formula>
    </cfRule>
  </conditionalFormatting>
  <conditionalFormatting sqref="F166">
    <cfRule type="expression" dxfId="140" priority="2" stopIfTrue="1">
      <formula>K166="x"</formula>
    </cfRule>
  </conditionalFormatting>
  <conditionalFormatting sqref="F167 L162:L164 P169:P170">
    <cfRule type="expression" dxfId="139" priority="427" stopIfTrue="1">
      <formula>D162="x"</formula>
    </cfRule>
  </conditionalFormatting>
  <conditionalFormatting sqref="F167">
    <cfRule type="expression" dxfId="138" priority="127" stopIfTrue="1">
      <formula>G167="x"</formula>
    </cfRule>
  </conditionalFormatting>
  <conditionalFormatting sqref="F187">
    <cfRule type="expression" dxfId="137" priority="416" stopIfTrue="1">
      <formula>E187="x"</formula>
    </cfRule>
  </conditionalFormatting>
  <conditionalFormatting sqref="F254">
    <cfRule type="expression" dxfId="136" priority="97" stopIfTrue="1">
      <formula>H254="x"</formula>
    </cfRule>
    <cfRule type="expression" dxfId="135" priority="106" stopIfTrue="1">
      <formula>E254="x"</formula>
    </cfRule>
  </conditionalFormatting>
  <conditionalFormatting sqref="F99:G99">
    <cfRule type="expression" dxfId="134" priority="390" stopIfTrue="1">
      <formula>E99="x"</formula>
    </cfRule>
  </conditionalFormatting>
  <conditionalFormatting sqref="F101:H101">
    <cfRule type="expression" dxfId="133" priority="389" stopIfTrue="1">
      <formula>E101="x"</formula>
    </cfRule>
  </conditionalFormatting>
  <conditionalFormatting sqref="G188:H188">
    <cfRule type="expression" dxfId="132" priority="4166" stopIfTrue="1">
      <formula>#REF!="x"</formula>
    </cfRule>
  </conditionalFormatting>
  <conditionalFormatting sqref="H143">
    <cfRule type="expression" dxfId="131" priority="136" stopIfTrue="1">
      <formula>E155="x"</formula>
    </cfRule>
    <cfRule type="expression" dxfId="130" priority="156" stopIfTrue="1">
      <formula>F139="x"</formula>
    </cfRule>
  </conditionalFormatting>
  <conditionalFormatting sqref="H254">
    <cfRule type="expression" dxfId="129" priority="175" stopIfTrue="1">
      <formula>N254="x"</formula>
    </cfRule>
    <cfRule type="expression" dxfId="128" priority="113" stopIfTrue="1">
      <formula>G254="x"</formula>
    </cfRule>
    <cfRule type="expression" dxfId="127" priority="100" stopIfTrue="1">
      <formula>G254="x"</formula>
    </cfRule>
    <cfRule type="expression" dxfId="126" priority="98" stopIfTrue="1">
      <formula>G254="x"</formula>
    </cfRule>
    <cfRule type="expression" dxfId="125" priority="110" stopIfTrue="1">
      <formula>G254="x"</formula>
    </cfRule>
  </conditionalFormatting>
  <conditionalFormatting sqref="H130:I130">
    <cfRule type="expression" dxfId="124" priority="39" stopIfTrue="1">
      <formula>F119="x"</formula>
    </cfRule>
  </conditionalFormatting>
  <conditionalFormatting sqref="H147:I147">
    <cfRule type="expression" dxfId="123" priority="174" stopIfTrue="1">
      <formula>F143="x"</formula>
    </cfRule>
  </conditionalFormatting>
  <conditionalFormatting sqref="H151:I151">
    <cfRule type="expression" dxfId="122" priority="155" stopIfTrue="1">
      <formula>F145="x"</formula>
    </cfRule>
  </conditionalFormatting>
  <conditionalFormatting sqref="H153:I153">
    <cfRule type="expression" dxfId="121" priority="21" stopIfTrue="1">
      <formula>F147="x"</formula>
    </cfRule>
  </conditionalFormatting>
  <conditionalFormatting sqref="H157:I159">
    <cfRule type="expression" dxfId="120" priority="161" stopIfTrue="1">
      <formula>F147="x"</formula>
    </cfRule>
  </conditionalFormatting>
  <conditionalFormatting sqref="H160:I163">
    <cfRule type="expression" dxfId="119" priority="153" stopIfTrue="1">
      <formula>#REF!="x"</formula>
    </cfRule>
  </conditionalFormatting>
  <conditionalFormatting sqref="H164:I164">
    <cfRule type="expression" dxfId="118" priority="159" stopIfTrue="1">
      <formula>F151="x"</formula>
    </cfRule>
  </conditionalFormatting>
  <conditionalFormatting sqref="H165:I166">
    <cfRule type="expression" dxfId="117" priority="3" stopIfTrue="1">
      <formula>#REF!="x"</formula>
    </cfRule>
  </conditionalFormatting>
  <conditionalFormatting sqref="H167:I167">
    <cfRule type="expression" dxfId="116" priority="4187" stopIfTrue="1">
      <formula>F158="x"</formula>
    </cfRule>
  </conditionalFormatting>
  <conditionalFormatting sqref="I130">
    <cfRule type="expression" dxfId="115" priority="41" stopIfTrue="1">
      <formula>H130="x"</formula>
    </cfRule>
  </conditionalFormatting>
  <conditionalFormatting sqref="I147 I157:I164 I151">
    <cfRule type="expression" dxfId="114" priority="189" stopIfTrue="1">
      <formula>H147="x"</formula>
    </cfRule>
  </conditionalFormatting>
  <conditionalFormatting sqref="I153">
    <cfRule type="expression" dxfId="113" priority="24" stopIfTrue="1">
      <formula>H153="x"</formula>
    </cfRule>
  </conditionalFormatting>
  <conditionalFormatting sqref="I165:I167">
    <cfRule type="expression" dxfId="112" priority="7" stopIfTrue="1">
      <formula>H165="x"</formula>
    </cfRule>
  </conditionalFormatting>
  <conditionalFormatting sqref="J83 L83">
    <cfRule type="expression" dxfId="111" priority="406" stopIfTrue="1">
      <formula>I83="x"</formula>
    </cfRule>
  </conditionalFormatting>
  <conditionalFormatting sqref="J85 L85">
    <cfRule type="expression" dxfId="110" priority="405" stopIfTrue="1">
      <formula>I85="x"</formula>
    </cfRule>
  </conditionalFormatting>
  <conditionalFormatting sqref="J94">
    <cfRule type="expression" dxfId="109" priority="281" stopIfTrue="1">
      <formula>I94="x"</formula>
    </cfRule>
    <cfRule type="expression" dxfId="108" priority="279" stopIfTrue="1">
      <formula>I94="x"</formula>
    </cfRule>
    <cfRule type="expression" dxfId="107" priority="280" stopIfTrue="1">
      <formula>M92="x"</formula>
    </cfRule>
  </conditionalFormatting>
  <conditionalFormatting sqref="J162:J164 C167:D170">
    <cfRule type="expression" dxfId="106" priority="193" stopIfTrue="1">
      <formula>B162="x"</formula>
    </cfRule>
  </conditionalFormatting>
  <conditionalFormatting sqref="J166">
    <cfRule type="expression" dxfId="105" priority="10" stopIfTrue="1">
      <formula>I166="x"</formula>
    </cfRule>
  </conditionalFormatting>
  <conditionalFormatting sqref="J188">
    <cfRule type="expression" dxfId="104" priority="369" stopIfTrue="1">
      <formula>I188="x"</formula>
    </cfRule>
  </conditionalFormatting>
  <conditionalFormatting sqref="J101:K101">
    <cfRule type="expression" dxfId="103" priority="387" stopIfTrue="1">
      <formula>I101="x"</formula>
    </cfRule>
  </conditionalFormatting>
  <conditionalFormatting sqref="J208:P208">
    <cfRule type="expression" dxfId="102" priority="358" stopIfTrue="1">
      <formula>I208="x"</formula>
    </cfRule>
  </conditionalFormatting>
  <conditionalFormatting sqref="J246:P246 J248:P248 J250:P250">
    <cfRule type="expression" dxfId="101" priority="216" stopIfTrue="1">
      <formula>I246="x"</formula>
    </cfRule>
  </conditionalFormatting>
  <conditionalFormatting sqref="K139 K143">
    <cfRule type="expression" dxfId="100" priority="419" stopIfTrue="1">
      <formula>#REF!="x"</formula>
    </cfRule>
  </conditionalFormatting>
  <conditionalFormatting sqref="K141">
    <cfRule type="expression" dxfId="99" priority="27" stopIfTrue="1">
      <formula>#REF!="x"</formula>
    </cfRule>
  </conditionalFormatting>
  <conditionalFormatting sqref="K145 K147">
    <cfRule type="expression" dxfId="98" priority="423" stopIfTrue="1">
      <formula>#REF!="x"</formula>
    </cfRule>
  </conditionalFormatting>
  <conditionalFormatting sqref="K149">
    <cfRule type="expression" dxfId="97" priority="606" stopIfTrue="1">
      <formula>#REF!="x"</formula>
    </cfRule>
  </conditionalFormatting>
  <conditionalFormatting sqref="K158 K160 K162">
    <cfRule type="expression" dxfId="96" priority="188" stopIfTrue="1">
      <formula>D158="x"</formula>
    </cfRule>
  </conditionalFormatting>
  <conditionalFormatting sqref="K159">
    <cfRule type="expression" dxfId="95" priority="418" stopIfTrue="1">
      <formula>#REF!="x"</formula>
    </cfRule>
  </conditionalFormatting>
  <conditionalFormatting sqref="K166">
    <cfRule type="expression" dxfId="94" priority="6" stopIfTrue="1">
      <formula>D166="x"</formula>
    </cfRule>
  </conditionalFormatting>
  <conditionalFormatting sqref="K224">
    <cfRule type="expression" dxfId="93" priority="447" stopIfTrue="1">
      <formula>H224="x"</formula>
    </cfRule>
  </conditionalFormatting>
  <conditionalFormatting sqref="K91:L92 D13 F13:H13 D20 D22 D24 F37 H37 F50 H50 N90 J92 D94 F188">
    <cfRule type="expression" dxfId="92" priority="415" stopIfTrue="1">
      <formula>C13="x"</formula>
    </cfRule>
  </conditionalFormatting>
  <conditionalFormatting sqref="K157:L157 D161">
    <cfRule type="expression" dxfId="91" priority="295" stopIfTrue="1">
      <formula>#REF!="x"</formula>
    </cfRule>
  </conditionalFormatting>
  <conditionalFormatting sqref="K188:L188">
    <cfRule type="expression" dxfId="90" priority="286" stopIfTrue="1">
      <formula>F188="x"</formula>
    </cfRule>
  </conditionalFormatting>
  <conditionalFormatting sqref="L66">
    <cfRule type="expression" dxfId="89" priority="272" stopIfTrue="1">
      <formula>K66="x"</formula>
    </cfRule>
  </conditionalFormatting>
  <conditionalFormatting sqref="L75">
    <cfRule type="expression" dxfId="88" priority="95" stopIfTrue="1">
      <formula>K75="x"</formula>
    </cfRule>
  </conditionalFormatting>
  <conditionalFormatting sqref="L105">
    <cfRule type="expression" dxfId="87" priority="94" stopIfTrue="1">
      <formula>K105="x"</formula>
    </cfRule>
  </conditionalFormatting>
  <conditionalFormatting sqref="L117">
    <cfRule type="expression" dxfId="86" priority="91" stopIfTrue="1">
      <formula>K117="x"</formula>
    </cfRule>
  </conditionalFormatting>
  <conditionalFormatting sqref="L135">
    <cfRule type="expression" dxfId="85" priority="142" stopIfTrue="1">
      <formula>E143="x"</formula>
    </cfRule>
  </conditionalFormatting>
  <conditionalFormatting sqref="L137">
    <cfRule type="expression" dxfId="84" priority="57" stopIfTrue="1">
      <formula>E145="x"</formula>
    </cfRule>
  </conditionalFormatting>
  <conditionalFormatting sqref="L143">
    <cfRule type="expression" dxfId="83" priority="139" stopIfTrue="1">
      <formula>E151="x"</formula>
    </cfRule>
  </conditionalFormatting>
  <conditionalFormatting sqref="L147">
    <cfRule type="expression" dxfId="82" priority="137" stopIfTrue="1">
      <formula>E149="x"</formula>
    </cfRule>
  </conditionalFormatting>
  <conditionalFormatting sqref="L151">
    <cfRule type="expression" dxfId="81" priority="152" stopIfTrue="1">
      <formula>F155="x"</formula>
    </cfRule>
  </conditionalFormatting>
  <conditionalFormatting sqref="L153">
    <cfRule type="expression" dxfId="80" priority="20" stopIfTrue="1">
      <formula>F157="x"</formula>
    </cfRule>
  </conditionalFormatting>
  <conditionalFormatting sqref="L166">
    <cfRule type="expression" dxfId="79" priority="16" stopIfTrue="1">
      <formula>J166="x"</formula>
    </cfRule>
  </conditionalFormatting>
  <conditionalFormatting sqref="L169">
    <cfRule type="expression" dxfId="78" priority="88" stopIfTrue="1">
      <formula>K169="x"</formula>
    </cfRule>
  </conditionalFormatting>
  <conditionalFormatting sqref="L178">
    <cfRule type="expression" dxfId="77" priority="85" stopIfTrue="1">
      <formula>K178="x"</formula>
    </cfRule>
  </conditionalFormatting>
  <conditionalFormatting sqref="L192">
    <cfRule type="expression" dxfId="76" priority="79" stopIfTrue="1">
      <formula>K192="x"</formula>
    </cfRule>
  </conditionalFormatting>
  <conditionalFormatting sqref="L201">
    <cfRule type="expression" dxfId="75" priority="82" stopIfTrue="1">
      <formula>K201="x"</formula>
    </cfRule>
  </conditionalFormatting>
  <conditionalFormatting sqref="L213">
    <cfRule type="expression" dxfId="74" priority="76" stopIfTrue="1">
      <formula>K213="x"</formula>
    </cfRule>
  </conditionalFormatting>
  <conditionalFormatting sqref="L240">
    <cfRule type="expression" dxfId="73" priority="73" stopIfTrue="1">
      <formula>K240="x"</formula>
    </cfRule>
  </conditionalFormatting>
  <conditionalFormatting sqref="L262">
    <cfRule type="expression" dxfId="72" priority="70" stopIfTrue="1">
      <formula>K262="x"</formula>
    </cfRule>
  </conditionalFormatting>
  <conditionalFormatting sqref="L315">
    <cfRule type="expression" dxfId="71" priority="67" stopIfTrue="1">
      <formula>K315="x"</formula>
    </cfRule>
  </conditionalFormatting>
  <conditionalFormatting sqref="L92:M92 O92:P92">
    <cfRule type="expression" dxfId="70" priority="284" stopIfTrue="1">
      <formula>O90="x"</formula>
    </cfRule>
  </conditionalFormatting>
  <conditionalFormatting sqref="L212:N215 P212:P215">
    <cfRule type="expression" dxfId="69" priority="257" stopIfTrue="1">
      <formula>J212="x"</formula>
    </cfRule>
  </conditionalFormatting>
  <conditionalFormatting sqref="L239:N242">
    <cfRule type="expression" dxfId="68" priority="118" stopIfTrue="1">
      <formula>J239="x"</formula>
    </cfRule>
  </conditionalFormatting>
  <conditionalFormatting sqref="L242:N242">
    <cfRule type="expression" dxfId="67" priority="101" stopIfTrue="1">
      <formula>J242="x"</formula>
    </cfRule>
  </conditionalFormatting>
  <conditionalFormatting sqref="L255:N256 P255:P256">
    <cfRule type="expression" dxfId="66" priority="195" stopIfTrue="1">
      <formula>J255="x"</formula>
    </cfRule>
  </conditionalFormatting>
  <conditionalFormatting sqref="M129:M166">
    <cfRule type="expression" dxfId="65" priority="11" stopIfTrue="1">
      <formula>L129="x"</formula>
    </cfRule>
  </conditionalFormatting>
  <conditionalFormatting sqref="M130:N130">
    <cfRule type="expression" dxfId="64" priority="45" stopIfTrue="1">
      <formula>L130="x"</formula>
    </cfRule>
  </conditionalFormatting>
  <conditionalFormatting sqref="M212:N215">
    <cfRule type="expression" dxfId="63" priority="259" stopIfTrue="1">
      <formula>L212="x"</formula>
    </cfRule>
  </conditionalFormatting>
  <conditionalFormatting sqref="M239:N242">
    <cfRule type="expression" dxfId="62" priority="120" stopIfTrue="1">
      <formula>L239="x"</formula>
    </cfRule>
  </conditionalFormatting>
  <conditionalFormatting sqref="M242:N242">
    <cfRule type="expression" dxfId="61" priority="35" stopIfTrue="1">
      <formula>L242="x"</formula>
    </cfRule>
    <cfRule type="expression" dxfId="60" priority="103" stopIfTrue="1">
      <formula>L242="x"</formula>
    </cfRule>
  </conditionalFormatting>
  <conditionalFormatting sqref="M255:N256">
    <cfRule type="expression" dxfId="59" priority="197" stopIfTrue="1">
      <formula>L255="x"</formula>
    </cfRule>
  </conditionalFormatting>
  <conditionalFormatting sqref="N66">
    <cfRule type="expression" dxfId="58" priority="271" stopIfTrue="1">
      <formula>M66="x"</formula>
    </cfRule>
  </conditionalFormatting>
  <conditionalFormatting sqref="N75">
    <cfRule type="expression" dxfId="57" priority="269" stopIfTrue="1">
      <formula>M75="x"</formula>
    </cfRule>
  </conditionalFormatting>
  <conditionalFormatting sqref="N85">
    <cfRule type="expression" dxfId="56" priority="31" stopIfTrue="1">
      <formula>M85="x"</formula>
    </cfRule>
  </conditionalFormatting>
  <conditionalFormatting sqref="N105">
    <cfRule type="expression" dxfId="55" priority="242" stopIfTrue="1">
      <formula>M105="x"</formula>
    </cfRule>
  </conditionalFormatting>
  <conditionalFormatting sqref="N117">
    <cfRule type="expression" dxfId="54" priority="92" stopIfTrue="1">
      <formula>M117="x"</formula>
    </cfRule>
  </conditionalFormatting>
  <conditionalFormatting sqref="N122">
    <cfRule type="expression" dxfId="53" priority="680" stopIfTrue="1">
      <formula>K170="x"</formula>
    </cfRule>
  </conditionalFormatting>
  <conditionalFormatting sqref="N129:N130">
    <cfRule type="expression" dxfId="52" priority="695" stopIfTrue="1">
      <formula>K171="x"</formula>
    </cfRule>
  </conditionalFormatting>
  <conditionalFormatting sqref="N130">
    <cfRule type="expression" dxfId="51" priority="38" stopIfTrue="1">
      <formula>K172="x"</formula>
    </cfRule>
  </conditionalFormatting>
  <conditionalFormatting sqref="N169">
    <cfRule type="expression" dxfId="50" priority="89" stopIfTrue="1">
      <formula>M169="x"</formula>
    </cfRule>
  </conditionalFormatting>
  <conditionalFormatting sqref="N169:N170 N172">
    <cfRule type="expression" dxfId="49" priority="618" stopIfTrue="1">
      <formula>K200="x"</formula>
    </cfRule>
  </conditionalFormatting>
  <conditionalFormatting sqref="N178">
    <cfRule type="expression" dxfId="48" priority="86" stopIfTrue="1">
      <formula>M178="x"</formula>
    </cfRule>
  </conditionalFormatting>
  <conditionalFormatting sqref="N192">
    <cfRule type="expression" dxfId="47" priority="80" stopIfTrue="1">
      <formula>M192="x"</formula>
    </cfRule>
  </conditionalFormatting>
  <conditionalFormatting sqref="N201">
    <cfRule type="expression" dxfId="46" priority="83" stopIfTrue="1">
      <formula>M201="x"</formula>
    </cfRule>
  </conditionalFormatting>
  <conditionalFormatting sqref="N213">
    <cfRule type="expression" dxfId="45" priority="77" stopIfTrue="1">
      <formula>M213="x"</formula>
    </cfRule>
  </conditionalFormatting>
  <conditionalFormatting sqref="N240">
    <cfRule type="expression" dxfId="44" priority="74" stopIfTrue="1">
      <formula>M240="x"</formula>
    </cfRule>
  </conditionalFormatting>
  <conditionalFormatting sqref="N254">
    <cfRule type="expression" dxfId="43" priority="96" stopIfTrue="1">
      <formula>M254="x"</formula>
    </cfRule>
    <cfRule type="expression" dxfId="42" priority="111" stopIfTrue="1">
      <formula>J254="x"</formula>
    </cfRule>
    <cfRule type="expression" dxfId="41" priority="4157" stopIfTrue="1">
      <formula>H254="x"</formula>
    </cfRule>
  </conditionalFormatting>
  <conditionalFormatting sqref="N262">
    <cfRule type="expression" dxfId="40" priority="71" stopIfTrue="1">
      <formula>M262="x"</formula>
    </cfRule>
  </conditionalFormatting>
  <conditionalFormatting sqref="N315">
    <cfRule type="expression" dxfId="39" priority="68" stopIfTrue="1">
      <formula>M315="x"</formula>
    </cfRule>
  </conditionalFormatting>
  <conditionalFormatting sqref="O90:P90">
    <cfRule type="expression" dxfId="38" priority="287" stopIfTrue="1">
      <formula>#REF!="x"</formula>
    </cfRule>
  </conditionalFormatting>
  <conditionalFormatting sqref="O94:P94">
    <cfRule type="expression" dxfId="37" priority="282" stopIfTrue="1">
      <formula>H94="x"</formula>
    </cfRule>
  </conditionalFormatting>
  <conditionalFormatting sqref="O188:P188">
    <cfRule type="expression" dxfId="36" priority="4167" stopIfTrue="1">
      <formula>#REF!="x"</formula>
    </cfRule>
  </conditionalFormatting>
  <conditionalFormatting sqref="P130">
    <cfRule type="expression" dxfId="35" priority="40" stopIfTrue="1">
      <formula>V130="x"</formula>
    </cfRule>
  </conditionalFormatting>
  <conditionalFormatting sqref="P158:P160">
    <cfRule type="expression" dxfId="34" priority="180" stopIfTrue="1">
      <formula>H158="x"</formula>
    </cfRule>
  </conditionalFormatting>
  <conditionalFormatting sqref="P239:P242 L242:N242">
    <cfRule type="expression" dxfId="33" priority="33" stopIfTrue="1">
      <formula>J239="x"</formula>
    </cfRule>
  </conditionalFormatting>
  <conditionalFormatting sqref="P158:Q160">
    <cfRule type="expression" dxfId="32" priority="181" stopIfTrue="1">
      <formula>I158="x"</formula>
    </cfRule>
  </conditionalFormatting>
  <dataValidations count="7">
    <dataValidation type="list" allowBlank="1" showInputMessage="1" showErrorMessage="1" error="Eingabe muss x sein" sqref="M315 K315 K262 M262 M254 G254 K66 C16 E30 C30 E50 G50 C94 I94 I92 M90 C96 I85 I83 E85 E83 C85 C83 C87 C90 C92 C99 C101 E99 E101 I101 C103 M66 I246 K75 M75 K105 M105 K117 M117 C13 C24 C20 K141 C248 K124 K137 M240 K240 C208 C190 E188 C211 C188 I208 C186 I188 K143 K135 K133 K139 K145 K147 K149 K151 K155 K157 K159 K161 K163 K167 K169 M169 K178 M178 K201 M201 K192 M192 K213 M213 E254 C246 E37 G37 K127 I250 I248 C252 C250 E13 E16 M85 C22 K153 K165" xr:uid="{698D72EB-E345-4205-87F7-165C25AADBD1}">
      <formula1>Kreuz</formula1>
    </dataValidation>
    <dataValidation type="textLength" operator="lessThanOrEqual" allowBlank="1" showInputMessage="1" showErrorMessage="1" error="Maximal 1000 Zeichen!" sqref="C317:P317 C264:P264 C256 C68:P68 C77:P77 C107:P107 C119:P119 C242:P242 C194 C203 C180:P180 C215:P215 C171:P171" xr:uid="{62C3B6AD-7FF0-43DC-BD61-69AEC61B391F}">
      <formula1>1000</formula1>
    </dataValidation>
    <dataValidation type="textLength" operator="lessThanOrEqual" allowBlank="1" showInputMessage="1" showErrorMessage="1" error="Maximal 500 Zeichen!" sqref="C260:P260 C73:P73 C61:P61 C64:P64 C199:P199 C176:P176 C112:P112 C115:P115" xr:uid="{A1A90B02-3DF1-4E61-919E-6FA6AA8E05E2}">
      <formula1>500</formula1>
    </dataValidation>
    <dataValidation allowBlank="1" showInputMessage="1" showErrorMessage="1" error="Bitte eine Zahl eingeben!" sqref="J238 F238" xr:uid="{F8F706AB-7AF7-4429-8740-3E764F1C19DD}"/>
    <dataValidation type="whole" allowBlank="1" showInputMessage="1" showErrorMessage="1" error="Bitte eine Zahl eingeben!" sqref="F234 J236 J234" xr:uid="{CD3BF631-FF52-4435-8E43-E79FB37BED33}">
      <formula1>0</formula1>
      <formula2>100</formula2>
    </dataValidation>
    <dataValidation type="whole" allowBlank="1" showInputMessage="1" showErrorMessage="1" error="Bitte eine Zahl eingeben!" sqref="F236" xr:uid="{66D4FA30-6BF1-493C-87FD-3595A9193090}">
      <formula1>0</formula1>
      <formula2>9999</formula2>
    </dataValidation>
    <dataValidation type="textLength" operator="lessThanOrEqual" allowBlank="1" showInputMessage="1" showErrorMessage="1" errorTitle="Zu langer Name" error="Der Projektname darf höchstens 60 Zeichen lang sein!" sqref="F9" xr:uid="{4D3DAB4A-C174-4980-8AEE-2943BBB4100E}">
      <formula1>61</formula1>
    </dataValidation>
  </dataValidations>
  <printOptions horizontalCentered="1"/>
  <pageMargins left="0.15748031496062992" right="0.39370078740157483" top="0.39370078740157483" bottom="0.31496062992125984" header="0.19685039370078741" footer="0.19685039370078741"/>
  <pageSetup paperSize="9" scale="92" fitToHeight="0" orientation="portrait" r:id="rId1"/>
  <headerFooter alignWithMargins="0">
    <oddFooter>&amp;L&amp;9&amp;D&amp;R&amp;9Berichterstattung Seite &amp;P von &amp;N</oddFooter>
  </headerFooter>
  <rowBreaks count="7" manualBreakCount="7">
    <brk id="58" max="16383" man="1"/>
    <brk id="79" max="16383" man="1"/>
    <brk id="121" max="16383" man="1"/>
    <brk id="173" max="16" man="1"/>
    <brk id="205" max="16" man="1"/>
    <brk id="244" max="16383" man="1"/>
    <brk id="266" max="16383" man="1"/>
  </rowBreaks>
  <ignoredErrors>
    <ignoredError sqref="F9 C17:Q17 C241:Q244 C240:J240 L240 N240:Q240 C67:Q74 C81:Q82 D80:H80 Q80 C176:Q176 E175:Q175 C177:Q177 C185:Q185 C184:E184 G184:Q184 C207:Q207 D206:Q206 C246:Q249 D245:Q245 C40:Q49 C39:G39 K39:Q39 C235:Q235 C234:E234 G234:Q234 C237:Q239 C236:E236 G236:Q236 C23:D23 C26:Q27 C24 C19:Q19 D18:H18 C187:Q187 C186 E186:H186 K186:Q186 C220:Q225 D219:Q219 L66 N66:Q66 C106:Q106 D105:J105 C193:Q193 D192:J192 C214:Q214 D213:L213 C20:D21 F20:Q24 C227:Q230 D226:Q226 C13:H13 Q13 Q18 C255:Q255 D254 Q254 I254:J254 C257:Q261 Q256 C58:Q59 C51:Q57 C50:H50 Q50 C38:Q38 C37:H37 Q37 C30:Q34 C28:H28 Q28 C130:Q130 K125:Q126 K128:Q128 D29:Q29 C76:Q76 C75:J75 L75 C78:Q79 Q77 N75:Q75 L105 N105:Q105 C108:Q109 Q107 D110:Q110 C118:Q121 C117:J117 L117:Q117 C170:Q170 C169:J169 N169:Q169 C172:Q174 Q171 C179:Q179 C178:L178 N178:Q178 C181:Q183 Q180 C189:Q189 C188 E188 G188:I188 C190:Q191 K188:Q188 L192 N192:Q192 C195:Q200 Q194 C202:Q202 C201:J201 N201:Q201 C204:Q205 D203:Q203 C209:Q209 C208 E208:I208 K208:Q208 C210:Q211 C212:Q212 N213:Q213 C216:Q218 Q215 C253:Q253 C262:J262 N262:Q262 C252:D252 Q252 C86:Q86 C85:E85 C87:Q88 C104:Q104 C102:Q102 C101 C64:Q65 D63:Q63 C61:Q62 D60:Q60 C84:Q84 C83:E83 G83:I83 K83:Q83 G85:I85 K85:M85 C89:Q95 C96:Q97 D98:Q98 C100:Q100 C99 E99:G99 H99:L99 E101:I101 K101:L101 C167:M168 N167:N168 N131:N140 C132:M132 K141 C103:D103 F103:Q103 C112 C115 L127:Q127 C134:M140 C133:J133 L133:M133 L169 L201 L262 D129:Q129 C123:Q124 D122:Q122 C131:I131 K131:M131 C232:Q233 D231:Q231 C36:Q36 C35:D35 Q35 C143:N152 C155:N164 C251:Q251 C250:H250 K250:Q25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F295-7101-448A-ABBD-1BA66590C27E}">
  <sheetPr codeName="Tabelle11">
    <tabColor rgb="FFFFC000"/>
    <pageSetUpPr fitToPage="1"/>
  </sheetPr>
  <dimension ref="A1:N351"/>
  <sheetViews>
    <sheetView workbookViewId="0"/>
  </sheetViews>
  <sheetFormatPr baseColWidth="10" defaultRowHeight="12.75"/>
  <cols>
    <col min="1" max="1" width="7.85546875" style="2" customWidth="1"/>
    <col min="2" max="2" width="25.7109375" style="2" customWidth="1"/>
    <col min="3" max="3" width="2.85546875" style="2" customWidth="1"/>
    <col min="4" max="4" width="10.5703125" style="2" customWidth="1"/>
    <col min="5" max="5" width="2.85546875" style="2" customWidth="1"/>
    <col min="6" max="6" width="10.5703125" style="2" customWidth="1"/>
    <col min="7" max="7" width="2.85546875" style="2" customWidth="1"/>
    <col min="8" max="8" width="10.5703125" style="2" customWidth="1"/>
    <col min="9" max="9" width="2.85546875" style="2" customWidth="1"/>
    <col min="10" max="10" width="12.5703125" style="2" customWidth="1"/>
    <col min="11" max="11" width="2.85546875" style="6" customWidth="1"/>
    <col min="12" max="12" width="12.5703125" style="2" customWidth="1"/>
    <col min="13" max="13" width="2.85546875" style="6" customWidth="1"/>
    <col min="14" max="16384" width="11.42578125" style="2"/>
  </cols>
  <sheetData>
    <row r="1" spans="1:14" ht="11.25" customHeight="1">
      <c r="I1" s="16"/>
      <c r="J1" s="16"/>
      <c r="K1" s="2"/>
      <c r="L1" s="16"/>
      <c r="M1" s="16"/>
      <c r="N1" s="17"/>
    </row>
    <row r="2" spans="1:14" ht="17.25" customHeight="1">
      <c r="B2" s="11" t="s">
        <v>81</v>
      </c>
      <c r="I2" s="16"/>
      <c r="K2" s="332" t="str">
        <f>IF(Berichterstattung!N2="","",Berichterstattung!N2)</f>
        <v/>
      </c>
      <c r="L2" s="333"/>
      <c r="M2" s="16"/>
      <c r="N2" s="17"/>
    </row>
    <row r="3" spans="1:14" ht="24" customHeight="1">
      <c r="B3" s="80" t="s">
        <v>488</v>
      </c>
      <c r="I3" s="16"/>
      <c r="J3" s="16"/>
      <c r="K3" s="2"/>
      <c r="L3" s="16"/>
      <c r="M3" s="16"/>
      <c r="N3" s="17"/>
    </row>
    <row r="4" spans="1:14" ht="21" customHeight="1">
      <c r="A4" s="79" t="s">
        <v>82</v>
      </c>
      <c r="B4" s="12" t="s">
        <v>496</v>
      </c>
      <c r="G4" s="16"/>
      <c r="H4" s="16"/>
      <c r="J4" s="16"/>
      <c r="K4" s="16"/>
      <c r="L4" s="16"/>
      <c r="M4" s="2"/>
      <c r="N4" s="17"/>
    </row>
    <row r="5" spans="1:14" ht="12" customHeight="1">
      <c r="F5" s="3"/>
      <c r="G5" s="3"/>
      <c r="H5" s="3"/>
      <c r="I5" s="3"/>
    </row>
    <row r="6" spans="1:14" ht="26.25" customHeight="1">
      <c r="B6" s="19" t="s">
        <v>533</v>
      </c>
      <c r="C6" s="20"/>
      <c r="D6" s="21"/>
      <c r="E6" s="21"/>
      <c r="F6" s="21"/>
      <c r="G6" s="21"/>
      <c r="H6" s="21"/>
      <c r="I6" s="21"/>
      <c r="J6" s="21"/>
      <c r="K6" s="21"/>
      <c r="L6" s="21"/>
      <c r="M6" s="22"/>
    </row>
    <row r="7" spans="1:14" s="3" customFormat="1" ht="19.5" customHeight="1">
      <c r="B7" s="24" t="s">
        <v>505</v>
      </c>
      <c r="C7" s="54"/>
      <c r="D7" s="8"/>
      <c r="E7" s="8"/>
      <c r="F7" s="8"/>
      <c r="G7" s="8"/>
      <c r="H7" s="8"/>
      <c r="I7" s="8"/>
      <c r="J7" s="8"/>
      <c r="K7" s="8"/>
      <c r="L7" s="8"/>
      <c r="M7" s="55"/>
    </row>
    <row r="8" spans="1:14" ht="15" customHeight="1">
      <c r="B8" s="24"/>
      <c r="C8" s="7"/>
      <c r="D8" s="6"/>
      <c r="E8" s="6"/>
      <c r="F8" s="6"/>
      <c r="G8" s="6"/>
      <c r="H8" s="6"/>
      <c r="I8" s="6"/>
      <c r="J8" s="6"/>
      <c r="L8" s="6"/>
      <c r="M8" s="23"/>
    </row>
    <row r="9" spans="1:14" ht="15" customHeight="1">
      <c r="B9" s="26" t="s">
        <v>106</v>
      </c>
      <c r="C9" s="6"/>
      <c r="D9" s="471" t="str">
        <f>IF(Projekteingabe!F9="","",Projekteingabe!F9)</f>
        <v/>
      </c>
      <c r="E9" s="472"/>
      <c r="F9" s="472"/>
      <c r="G9" s="472"/>
      <c r="H9" s="472"/>
      <c r="I9" s="472"/>
      <c r="J9" s="473"/>
      <c r="L9" s="6"/>
      <c r="M9" s="23"/>
    </row>
    <row r="10" spans="1:14" ht="15" customHeight="1">
      <c r="B10" s="25" t="s">
        <v>0</v>
      </c>
      <c r="C10" s="6"/>
      <c r="D10" s="471" t="str">
        <f>Projekteingabe!E35</f>
        <v/>
      </c>
      <c r="E10" s="472"/>
      <c r="F10" s="472"/>
      <c r="G10" s="472"/>
      <c r="H10" s="472"/>
      <c r="I10" s="472"/>
      <c r="J10" s="473"/>
      <c r="L10" s="6"/>
      <c r="M10" s="23"/>
    </row>
    <row r="11" spans="1:14" ht="7.5" customHeight="1">
      <c r="B11" s="27"/>
      <c r="C11" s="28"/>
      <c r="D11" s="28"/>
      <c r="E11" s="28"/>
      <c r="F11" s="28"/>
      <c r="G11" s="28"/>
      <c r="H11" s="28"/>
      <c r="I11" s="28"/>
      <c r="J11" s="28"/>
      <c r="K11" s="28"/>
      <c r="L11" s="28"/>
      <c r="M11" s="29"/>
    </row>
    <row r="12" spans="1:14" ht="15" customHeight="1">
      <c r="A12" s="6"/>
      <c r="B12" s="6"/>
      <c r="C12" s="6"/>
      <c r="D12" s="6"/>
      <c r="E12" s="6"/>
      <c r="F12" s="6"/>
      <c r="G12" s="6"/>
      <c r="H12" s="6"/>
      <c r="I12" s="6"/>
      <c r="J12" s="175" t="s">
        <v>174</v>
      </c>
      <c r="K12" s="175"/>
      <c r="L12" s="175" t="s">
        <v>194</v>
      </c>
    </row>
    <row r="13" spans="1:14" s="6" customFormat="1" ht="30" customHeight="1">
      <c r="B13" s="31" t="s">
        <v>200</v>
      </c>
      <c r="C13" s="20"/>
      <c r="D13" s="21"/>
      <c r="E13" s="21"/>
      <c r="F13" s="21"/>
      <c r="G13" s="21"/>
      <c r="H13" s="21"/>
      <c r="I13" s="21"/>
      <c r="J13" s="56"/>
      <c r="K13" s="57"/>
      <c r="L13" s="56"/>
      <c r="M13" s="22"/>
    </row>
    <row r="14" spans="1:14" ht="15" customHeight="1">
      <c r="B14" s="32" t="s">
        <v>49</v>
      </c>
      <c r="C14" s="9"/>
      <c r="D14" s="18" t="s">
        <v>50</v>
      </c>
      <c r="E14" s="18"/>
      <c r="F14" s="18" t="s">
        <v>8</v>
      </c>
      <c r="G14" s="8"/>
      <c r="H14" s="18" t="s">
        <v>51</v>
      </c>
      <c r="I14" s="8"/>
      <c r="J14" s="18" t="s">
        <v>55</v>
      </c>
      <c r="L14" s="18" t="s">
        <v>55</v>
      </c>
      <c r="M14" s="23"/>
    </row>
    <row r="15" spans="1:14" ht="15" customHeight="1">
      <c r="B15" s="25" t="s">
        <v>1</v>
      </c>
      <c r="C15" s="6"/>
      <c r="D15" s="49"/>
      <c r="E15" s="6"/>
      <c r="F15" s="50"/>
      <c r="G15" s="6"/>
      <c r="H15" s="6"/>
      <c r="I15" s="6"/>
      <c r="J15" s="43" t="str">
        <f>IF(COUNT(D15,F15)=2,D15*F15,"")</f>
        <v/>
      </c>
      <c r="L15" s="43" t="str">
        <f>IF(Budget!J15="","",Budget!J15)</f>
        <v/>
      </c>
      <c r="M15" s="23"/>
    </row>
    <row r="16" spans="1:14" ht="15" customHeight="1">
      <c r="B16" s="35" t="s">
        <v>16</v>
      </c>
      <c r="C16" s="13"/>
      <c r="D16" s="15"/>
      <c r="E16" s="6"/>
      <c r="F16" s="42"/>
      <c r="G16" s="6"/>
      <c r="H16" s="6"/>
      <c r="I16" s="6"/>
      <c r="J16" s="6"/>
      <c r="L16" s="6"/>
      <c r="M16" s="23"/>
    </row>
    <row r="17" spans="2:13" ht="15" customHeight="1">
      <c r="B17" s="174" t="str">
        <f>IF(Budget!B17="","",Budget!B17)</f>
        <v/>
      </c>
      <c r="C17" s="13"/>
      <c r="D17" s="66"/>
      <c r="E17" s="6"/>
      <c r="F17" s="50"/>
      <c r="G17" s="6"/>
      <c r="H17" s="6"/>
      <c r="I17" s="6"/>
      <c r="J17" s="43" t="str">
        <f t="shared" ref="J17:J22" si="0">IF(COUNT(D17,F17)=2,D17*F17,"")</f>
        <v/>
      </c>
      <c r="L17" s="43" t="str">
        <f>IF(Budget!J17="","",Budget!J17)</f>
        <v/>
      </c>
      <c r="M17" s="23"/>
    </row>
    <row r="18" spans="2:13" ht="15" customHeight="1">
      <c r="B18" s="174" t="str">
        <f>IF(Budget!B18="","",Budget!B18)</f>
        <v/>
      </c>
      <c r="C18" s="13"/>
      <c r="D18" s="49"/>
      <c r="E18" s="6"/>
      <c r="F18" s="50"/>
      <c r="G18" s="6"/>
      <c r="H18" s="6"/>
      <c r="I18" s="6"/>
      <c r="J18" s="45" t="str">
        <f t="shared" si="0"/>
        <v/>
      </c>
      <c r="L18" s="43" t="str">
        <f>IF(Budget!J18="","",Budget!J18)</f>
        <v/>
      </c>
      <c r="M18" s="23"/>
    </row>
    <row r="19" spans="2:13" ht="15" customHeight="1">
      <c r="B19" s="174" t="str">
        <f>IF(Budget!B19="","",Budget!B19)</f>
        <v/>
      </c>
      <c r="C19" s="13"/>
      <c r="D19" s="49"/>
      <c r="E19" s="6"/>
      <c r="F19" s="50"/>
      <c r="G19" s="6"/>
      <c r="H19" s="6"/>
      <c r="I19" s="6"/>
      <c r="J19" s="43" t="str">
        <f t="shared" si="0"/>
        <v/>
      </c>
      <c r="L19" s="43" t="str">
        <f>IF(Budget!J19="","",Budget!J19)</f>
        <v/>
      </c>
      <c r="M19" s="23"/>
    </row>
    <row r="20" spans="2:13" ht="15" customHeight="1">
      <c r="B20" s="174" t="str">
        <f>IF(Budget!B20="","",Budget!B20)</f>
        <v/>
      </c>
      <c r="C20" s="13"/>
      <c r="D20" s="49"/>
      <c r="E20" s="6"/>
      <c r="F20" s="50"/>
      <c r="G20" s="6"/>
      <c r="H20" s="6"/>
      <c r="I20" s="6"/>
      <c r="J20" s="45" t="str">
        <f t="shared" si="0"/>
        <v/>
      </c>
      <c r="L20" s="43" t="str">
        <f>IF(Budget!J20="","",Budget!J20)</f>
        <v/>
      </c>
      <c r="M20" s="23"/>
    </row>
    <row r="21" spans="2:13" ht="15" customHeight="1">
      <c r="B21" s="174" t="str">
        <f>IF(Budget!B21="","",Budget!B21)</f>
        <v/>
      </c>
      <c r="C21" s="13"/>
      <c r="D21" s="49"/>
      <c r="E21" s="6"/>
      <c r="F21" s="50"/>
      <c r="G21" s="6"/>
      <c r="H21" s="6"/>
      <c r="I21" s="6"/>
      <c r="J21" s="43" t="str">
        <f t="shared" si="0"/>
        <v/>
      </c>
      <c r="L21" s="43" t="str">
        <f>IF(Budget!J21="","",Budget!J21)</f>
        <v/>
      </c>
      <c r="M21" s="23"/>
    </row>
    <row r="22" spans="2:13" ht="15" customHeight="1">
      <c r="B22" s="174" t="str">
        <f>IF(Budget!B22="","",Budget!B22)</f>
        <v/>
      </c>
      <c r="C22" s="13"/>
      <c r="D22" s="49"/>
      <c r="E22" s="6"/>
      <c r="F22" s="50"/>
      <c r="G22" s="6"/>
      <c r="H22" s="6"/>
      <c r="I22" s="6"/>
      <c r="J22" s="43" t="str">
        <f t="shared" si="0"/>
        <v/>
      </c>
      <c r="L22" s="43" t="str">
        <f>IF(Budget!J22="","",Budget!J22)</f>
        <v/>
      </c>
      <c r="M22" s="23"/>
    </row>
    <row r="23" spans="2:13" ht="7.5" customHeight="1">
      <c r="B23" s="110"/>
      <c r="C23" s="111"/>
      <c r="D23" s="112"/>
      <c r="E23" s="112"/>
      <c r="F23" s="113"/>
      <c r="G23" s="112"/>
      <c r="H23" s="112"/>
      <c r="I23" s="112"/>
      <c r="J23" s="114"/>
      <c r="L23" s="6"/>
      <c r="M23" s="23"/>
    </row>
    <row r="24" spans="2:13" ht="15" customHeight="1">
      <c r="B24" s="26" t="s">
        <v>367</v>
      </c>
      <c r="C24" s="13"/>
      <c r="D24" s="266"/>
      <c r="E24" s="6"/>
      <c r="F24" s="265" t="s">
        <v>365</v>
      </c>
      <c r="G24" s="6"/>
      <c r="H24" s="69">
        <f>Budget!D24</f>
        <v>0</v>
      </c>
      <c r="I24" s="6"/>
      <c r="J24" s="6"/>
      <c r="L24" s="6"/>
      <c r="M24" s="23"/>
    </row>
    <row r="25" spans="2:13" ht="7.5" customHeight="1">
      <c r="B25" s="110"/>
      <c r="C25" s="111"/>
      <c r="D25" s="112"/>
      <c r="E25" s="112"/>
      <c r="F25" s="113"/>
      <c r="G25" s="112"/>
      <c r="H25" s="112"/>
      <c r="I25" s="112"/>
      <c r="J25" s="114"/>
      <c r="L25" s="114"/>
      <c r="M25" s="23"/>
    </row>
    <row r="26" spans="2:13" ht="15" customHeight="1">
      <c r="B26" s="36"/>
      <c r="C26" s="13"/>
      <c r="D26" s="9" t="s">
        <v>52</v>
      </c>
      <c r="E26" s="6"/>
      <c r="G26" s="6"/>
      <c r="H26" s="67" t="str">
        <f>IF(J$49=0,"",J26/J$49)</f>
        <v/>
      </c>
      <c r="I26" s="6"/>
      <c r="J26" s="46">
        <f>SUM(J15:J22)</f>
        <v>0</v>
      </c>
      <c r="L26" s="46">
        <f>IF(Budget!J26="","",Budget!J26)</f>
        <v>0</v>
      </c>
      <c r="M26" s="23"/>
    </row>
    <row r="27" spans="2:13" ht="15" customHeight="1">
      <c r="B27" s="32" t="s">
        <v>2</v>
      </c>
      <c r="C27" s="9"/>
      <c r="D27" s="14"/>
      <c r="E27" s="6"/>
      <c r="F27" s="6"/>
      <c r="G27" s="6"/>
      <c r="H27" s="6"/>
      <c r="I27" s="6"/>
      <c r="J27" s="18"/>
      <c r="L27" s="18"/>
      <c r="M27" s="23"/>
    </row>
    <row r="28" spans="2:13" ht="15" customHeight="1">
      <c r="B28" s="26" t="s">
        <v>56</v>
      </c>
      <c r="C28" s="8"/>
      <c r="D28" s="14"/>
      <c r="E28" s="6"/>
      <c r="F28" s="6"/>
      <c r="G28" s="6"/>
      <c r="H28" s="6"/>
      <c r="I28" s="6"/>
      <c r="J28" s="52"/>
      <c r="L28" s="43" t="str">
        <f>IF(Budget!J28="","",Budget!J28)</f>
        <v/>
      </c>
      <c r="M28" s="23"/>
    </row>
    <row r="29" spans="2:13" ht="15" customHeight="1">
      <c r="B29" s="26" t="s">
        <v>57</v>
      </c>
      <c r="C29" s="8"/>
      <c r="D29" s="14"/>
      <c r="E29" s="6"/>
      <c r="F29" s="6"/>
      <c r="G29" s="6"/>
      <c r="H29" s="6"/>
      <c r="I29" s="6"/>
      <c r="J29" s="52"/>
      <c r="L29" s="43" t="str">
        <f>IF(Budget!J29="","",Budget!J29)</f>
        <v/>
      </c>
      <c r="M29" s="23"/>
    </row>
    <row r="30" spans="2:13" ht="15" customHeight="1">
      <c r="B30" s="26" t="s">
        <v>12</v>
      </c>
      <c r="C30" s="8"/>
      <c r="D30" s="544" t="str">
        <f>IF(Budget!D30="","",Budget!D30)</f>
        <v/>
      </c>
      <c r="E30" s="523" t="str">
        <f>IF(Budget!E30="","",Budget!E30)</f>
        <v/>
      </c>
      <c r="F30" s="523" t="str">
        <f>IF(Budget!F30="","",Budget!F30)</f>
        <v/>
      </c>
      <c r="G30" s="523" t="str">
        <f>IF(Budget!G30="","",Budget!G30)</f>
        <v/>
      </c>
      <c r="H30" s="524" t="str">
        <f>IF(Budget!H30="","",Budget!H30)</f>
        <v/>
      </c>
      <c r="I30" s="6"/>
      <c r="J30" s="52"/>
      <c r="L30" s="43" t="str">
        <f>IF(Budget!J30="","",Budget!J30)</f>
        <v/>
      </c>
      <c r="M30" s="23"/>
    </row>
    <row r="31" spans="2:13" ht="15" customHeight="1">
      <c r="B31" s="26" t="s">
        <v>12</v>
      </c>
      <c r="C31" s="8"/>
      <c r="D31" s="544" t="str">
        <f>IF(Budget!D31="","",Budget!D31)</f>
        <v/>
      </c>
      <c r="E31" s="523" t="str">
        <f>IF(Budget!E31="","",Budget!E31)</f>
        <v/>
      </c>
      <c r="F31" s="523" t="str">
        <f>IF(Budget!F31="","",Budget!F31)</f>
        <v/>
      </c>
      <c r="G31" s="523" t="str">
        <f>IF(Budget!G31="","",Budget!G31)</f>
        <v/>
      </c>
      <c r="H31" s="524" t="str">
        <f>IF(Budget!H31="","",Budget!H31)</f>
        <v/>
      </c>
      <c r="I31" s="6"/>
      <c r="J31" s="52"/>
      <c r="L31" s="43" t="str">
        <f>IF(Budget!J31="","",Budget!J31)</f>
        <v/>
      </c>
      <c r="M31" s="23"/>
    </row>
    <row r="32" spans="2:13" ht="15" customHeight="1">
      <c r="B32" s="26" t="s">
        <v>12</v>
      </c>
      <c r="C32" s="8"/>
      <c r="D32" s="544" t="str">
        <f>IF(Budget!D32="","",Budget!D32)</f>
        <v/>
      </c>
      <c r="E32" s="523" t="str">
        <f>IF(Budget!E32="","",Budget!E32)</f>
        <v/>
      </c>
      <c r="F32" s="523" t="str">
        <f>IF(Budget!F32="","",Budget!F32)</f>
        <v/>
      </c>
      <c r="G32" s="523" t="str">
        <f>IF(Budget!G32="","",Budget!G32)</f>
        <v/>
      </c>
      <c r="H32" s="524" t="str">
        <f>IF(Budget!H32="","",Budget!H32)</f>
        <v/>
      </c>
      <c r="I32" s="6"/>
      <c r="J32" s="52"/>
      <c r="L32" s="43" t="str">
        <f>IF(Budget!J32="","",Budget!J32)</f>
        <v/>
      </c>
      <c r="M32" s="23"/>
    </row>
    <row r="33" spans="2:13" ht="7.5" customHeight="1">
      <c r="B33" s="110"/>
      <c r="C33" s="111"/>
      <c r="D33" s="112"/>
      <c r="E33" s="112"/>
      <c r="F33" s="113"/>
      <c r="G33" s="112"/>
      <c r="H33" s="112"/>
      <c r="I33" s="112"/>
      <c r="J33" s="114"/>
      <c r="K33" s="112"/>
      <c r="L33" s="114"/>
      <c r="M33" s="23"/>
    </row>
    <row r="34" spans="2:13" ht="15" customHeight="1">
      <c r="B34" s="36"/>
      <c r="C34" s="9"/>
      <c r="D34" s="9" t="s">
        <v>53</v>
      </c>
      <c r="E34" s="6"/>
      <c r="G34" s="6"/>
      <c r="H34" s="67" t="str">
        <f>IF(J$49=0,"",J34/J$49)</f>
        <v/>
      </c>
      <c r="I34" s="6"/>
      <c r="J34" s="46">
        <f>SUM(J28:J32)</f>
        <v>0</v>
      </c>
      <c r="L34" s="46">
        <f>IF(Budget!J34="","",Budget!J34)</f>
        <v>0</v>
      </c>
      <c r="M34" s="23"/>
    </row>
    <row r="35" spans="2:13" ht="15" customHeight="1">
      <c r="B35" s="32" t="s">
        <v>3</v>
      </c>
      <c r="C35" s="9"/>
      <c r="D35" s="14"/>
      <c r="E35" s="6"/>
      <c r="F35" s="6"/>
      <c r="G35" s="6"/>
      <c r="H35" s="6"/>
      <c r="I35" s="6"/>
      <c r="J35" s="6"/>
      <c r="L35" s="6"/>
      <c r="M35" s="23"/>
    </row>
    <row r="36" spans="2:13" ht="15" customHeight="1">
      <c r="B36" s="26" t="s">
        <v>58</v>
      </c>
      <c r="C36" s="8"/>
      <c r="D36" s="544" t="str">
        <f>IF(Budget!D36="","",Budget!D36)</f>
        <v/>
      </c>
      <c r="E36" s="523" t="str">
        <f>IF(Budget!E36="","",Budget!E36)</f>
        <v/>
      </c>
      <c r="F36" s="523" t="str">
        <f>IF(Budget!F36="","",Budget!F36)</f>
        <v/>
      </c>
      <c r="G36" s="523" t="str">
        <f>IF(Budget!G36="","",Budget!G36)</f>
        <v/>
      </c>
      <c r="H36" s="524" t="str">
        <f>IF(Budget!H36="","",Budget!H36)</f>
        <v/>
      </c>
      <c r="I36" s="6"/>
      <c r="J36" s="52"/>
      <c r="L36" s="43" t="str">
        <f>IF(Budget!J36="","",Budget!J36)</f>
        <v/>
      </c>
      <c r="M36" s="23"/>
    </row>
    <row r="37" spans="2:13" ht="15" customHeight="1">
      <c r="B37" s="26" t="s">
        <v>12</v>
      </c>
      <c r="C37" s="8"/>
      <c r="D37" s="544" t="str">
        <f>IF(Budget!D37="","",Budget!D37)</f>
        <v/>
      </c>
      <c r="E37" s="523" t="str">
        <f>IF(Budget!E37="","",Budget!E37)</f>
        <v/>
      </c>
      <c r="F37" s="523" t="str">
        <f>IF(Budget!F37="","",Budget!F37)</f>
        <v/>
      </c>
      <c r="G37" s="523" t="str">
        <f>IF(Budget!G37="","",Budget!G37)</f>
        <v/>
      </c>
      <c r="H37" s="524" t="str">
        <f>IF(Budget!H37="","",Budget!H37)</f>
        <v/>
      </c>
      <c r="I37" s="6"/>
      <c r="J37" s="53"/>
      <c r="L37" s="43" t="str">
        <f>IF(Budget!J37="","",Budget!J37)</f>
        <v/>
      </c>
      <c r="M37" s="23"/>
    </row>
    <row r="38" spans="2:13" ht="15" customHeight="1">
      <c r="B38" s="26" t="s">
        <v>12</v>
      </c>
      <c r="C38" s="8"/>
      <c r="D38" s="544" t="str">
        <f>IF(Budget!D38="","",Budget!D38)</f>
        <v/>
      </c>
      <c r="E38" s="523" t="str">
        <f>IF(Budget!E38="","",Budget!E38)</f>
        <v/>
      </c>
      <c r="F38" s="523" t="str">
        <f>IF(Budget!F38="","",Budget!F38)</f>
        <v/>
      </c>
      <c r="G38" s="523" t="str">
        <f>IF(Budget!G38="","",Budget!G38)</f>
        <v/>
      </c>
      <c r="H38" s="524" t="str">
        <f>IF(Budget!H38="","",Budget!H38)</f>
        <v/>
      </c>
      <c r="I38" s="6"/>
      <c r="J38" s="53"/>
      <c r="L38" s="43" t="str">
        <f>IF(Budget!J38="","",Budget!J38)</f>
        <v/>
      </c>
      <c r="M38" s="23"/>
    </row>
    <row r="39" spans="2:13" ht="15" customHeight="1">
      <c r="B39" s="26" t="s">
        <v>12</v>
      </c>
      <c r="C39" s="8"/>
      <c r="D39" s="544" t="str">
        <f>IF(Budget!D39="","",Budget!D39)</f>
        <v/>
      </c>
      <c r="E39" s="523" t="str">
        <f>IF(Budget!E39="","",Budget!E39)</f>
        <v/>
      </c>
      <c r="F39" s="523" t="str">
        <f>IF(Budget!F39="","",Budget!F39)</f>
        <v/>
      </c>
      <c r="G39" s="523" t="str">
        <f>IF(Budget!G39="","",Budget!G39)</f>
        <v/>
      </c>
      <c r="H39" s="524" t="str">
        <f>IF(Budget!H39="","",Budget!H39)</f>
        <v/>
      </c>
      <c r="I39" s="6"/>
      <c r="J39" s="52"/>
      <c r="L39" s="43" t="str">
        <f>IF(Budget!J39="","",Budget!J39)</f>
        <v/>
      </c>
      <c r="M39" s="23"/>
    </row>
    <row r="40" spans="2:13" ht="7.5" customHeight="1">
      <c r="B40" s="110"/>
      <c r="C40" s="111"/>
      <c r="D40" s="112"/>
      <c r="E40" s="112"/>
      <c r="F40" s="113"/>
      <c r="G40" s="112"/>
      <c r="H40" s="112"/>
      <c r="I40" s="112"/>
      <c r="J40" s="114"/>
      <c r="K40" s="112"/>
      <c r="L40" s="114"/>
      <c r="M40" s="23"/>
    </row>
    <row r="41" spans="2:13" ht="15" customHeight="1">
      <c r="B41" s="36"/>
      <c r="C41" s="9"/>
      <c r="D41" s="9" t="s">
        <v>195</v>
      </c>
      <c r="E41" s="6"/>
      <c r="G41" s="6"/>
      <c r="H41" s="67" t="str">
        <f>IF(J$49=0,"",J41/J$49)</f>
        <v/>
      </c>
      <c r="I41" s="6"/>
      <c r="J41" s="46">
        <f>SUM(J36:J39)</f>
        <v>0</v>
      </c>
      <c r="L41" s="46">
        <f>IF(Budget!J41="","",Budget!J41)</f>
        <v>0</v>
      </c>
      <c r="M41" s="23"/>
    </row>
    <row r="42" spans="2:13" ht="15" customHeight="1">
      <c r="B42" s="32" t="s">
        <v>4</v>
      </c>
      <c r="C42" s="9"/>
      <c r="D42" s="14"/>
      <c r="E42" s="6"/>
      <c r="F42" s="6"/>
      <c r="G42" s="6"/>
      <c r="H42" s="6"/>
      <c r="I42" s="6"/>
      <c r="J42" s="6"/>
      <c r="L42" s="6"/>
      <c r="M42" s="23"/>
    </row>
    <row r="43" spans="2:13" ht="15" customHeight="1">
      <c r="B43" s="26" t="s">
        <v>13</v>
      </c>
      <c r="C43" s="8"/>
      <c r="D43" s="544" t="str">
        <f>IF(Budget!D43="","",Budget!D43)</f>
        <v/>
      </c>
      <c r="E43" s="523" t="str">
        <f>IF(Budget!E43="","",Budget!E43)</f>
        <v/>
      </c>
      <c r="F43" s="523" t="str">
        <f>IF(Budget!F43="","",Budget!F43)</f>
        <v/>
      </c>
      <c r="G43" s="523" t="str">
        <f>IF(Budget!G43="","",Budget!G43)</f>
        <v/>
      </c>
      <c r="H43" s="524" t="str">
        <f>IF(Budget!H43="","",Budget!H43)</f>
        <v/>
      </c>
      <c r="I43" s="6"/>
      <c r="J43" s="52"/>
      <c r="L43" s="43" t="str">
        <f>IF(Budget!J43="","",Budget!J43)</f>
        <v/>
      </c>
      <c r="M43" s="23"/>
    </row>
    <row r="44" spans="2:13" ht="15" customHeight="1">
      <c r="B44" s="26" t="s">
        <v>13</v>
      </c>
      <c r="C44" s="8"/>
      <c r="D44" s="544" t="str">
        <f>IF(Budget!D44="","",Budget!D44)</f>
        <v/>
      </c>
      <c r="E44" s="523" t="str">
        <f>IF(Budget!E44="","",Budget!E44)</f>
        <v/>
      </c>
      <c r="F44" s="523" t="str">
        <f>IF(Budget!F44="","",Budget!F44)</f>
        <v/>
      </c>
      <c r="G44" s="523" t="str">
        <f>IF(Budget!G44="","",Budget!G44)</f>
        <v/>
      </c>
      <c r="H44" s="524" t="str">
        <f>IF(Budget!H44="","",Budget!H44)</f>
        <v/>
      </c>
      <c r="I44" s="6"/>
      <c r="J44" s="52"/>
      <c r="L44" s="43" t="str">
        <f>IF(Budget!J44="","",Budget!J44)</f>
        <v/>
      </c>
      <c r="M44" s="23"/>
    </row>
    <row r="45" spans="2:13" ht="15" customHeight="1">
      <c r="B45" s="26" t="s">
        <v>13</v>
      </c>
      <c r="C45" s="8"/>
      <c r="D45" s="544" t="str">
        <f>IF(Budget!D45="","",Budget!D45)</f>
        <v/>
      </c>
      <c r="E45" s="523" t="str">
        <f>IF(Budget!E45="","",Budget!E45)</f>
        <v/>
      </c>
      <c r="F45" s="523" t="str">
        <f>IF(Budget!F45="","",Budget!F45)</f>
        <v/>
      </c>
      <c r="G45" s="523" t="str">
        <f>IF(Budget!G45="","",Budget!G45)</f>
        <v/>
      </c>
      <c r="H45" s="524" t="str">
        <f>IF(Budget!H45="","",Budget!H45)</f>
        <v/>
      </c>
      <c r="I45" s="6"/>
      <c r="J45" s="52"/>
      <c r="L45" s="43" t="str">
        <f>IF(Budget!J45="","",Budget!J45)</f>
        <v/>
      </c>
      <c r="M45" s="23"/>
    </row>
    <row r="46" spans="2:13" ht="7.5" customHeight="1">
      <c r="B46" s="110"/>
      <c r="C46" s="111"/>
      <c r="D46" s="112"/>
      <c r="E46" s="112"/>
      <c r="F46" s="113"/>
      <c r="G46" s="112"/>
      <c r="H46" s="112"/>
      <c r="I46" s="112"/>
      <c r="J46" s="114"/>
      <c r="K46" s="112"/>
      <c r="L46" s="114"/>
      <c r="M46" s="23"/>
    </row>
    <row r="47" spans="2:13" ht="15" customHeight="1">
      <c r="B47" s="36"/>
      <c r="C47" s="9"/>
      <c r="D47" s="9" t="s">
        <v>59</v>
      </c>
      <c r="E47" s="6"/>
      <c r="G47" s="6"/>
      <c r="H47" s="67" t="str">
        <f>IF(J$49=0,"",J47/J$49)</f>
        <v/>
      </c>
      <c r="I47" s="6"/>
      <c r="J47" s="46">
        <f>SUM(J43:J45)</f>
        <v>0</v>
      </c>
      <c r="L47" s="46">
        <f>IF(Budget!J47="","",Budget!J47)</f>
        <v>0</v>
      </c>
      <c r="M47" s="23"/>
    </row>
    <row r="48" spans="2:13" ht="15" customHeight="1">
      <c r="B48" s="25"/>
      <c r="C48" s="6"/>
      <c r="D48" s="14"/>
      <c r="E48" s="6"/>
      <c r="F48" s="6"/>
      <c r="G48" s="6"/>
      <c r="H48" s="6"/>
      <c r="I48" s="6"/>
      <c r="J48" s="10"/>
      <c r="L48" s="10"/>
      <c r="M48" s="23"/>
    </row>
    <row r="49" spans="1:13" ht="15" customHeight="1">
      <c r="B49" s="32"/>
      <c r="C49" s="9"/>
      <c r="D49" s="9" t="s">
        <v>60</v>
      </c>
      <c r="E49" s="9"/>
      <c r="G49" s="9"/>
      <c r="H49" s="9"/>
      <c r="I49" s="9"/>
      <c r="J49" s="44">
        <f>ROUND(SUM(J26,J34,J41,J47),0)</f>
        <v>0</v>
      </c>
      <c r="L49" s="44">
        <f>IF(Budget!J49="","",Budget!J49)</f>
        <v>0</v>
      </c>
      <c r="M49" s="23"/>
    </row>
    <row r="50" spans="1:13" ht="7.5" customHeight="1">
      <c r="B50" s="27"/>
      <c r="C50" s="28"/>
      <c r="D50" s="33"/>
      <c r="E50" s="28"/>
      <c r="F50" s="28"/>
      <c r="G50" s="28"/>
      <c r="H50" s="28"/>
      <c r="I50" s="28"/>
      <c r="J50" s="37"/>
      <c r="K50" s="28"/>
      <c r="L50" s="37"/>
      <c r="M50" s="29"/>
    </row>
    <row r="51" spans="1:13" ht="15" customHeight="1">
      <c r="A51" s="6"/>
      <c r="B51" s="6"/>
      <c r="C51" s="6"/>
      <c r="D51" s="6"/>
      <c r="E51" s="6"/>
      <c r="F51" s="6"/>
      <c r="G51" s="6"/>
      <c r="H51" s="6"/>
      <c r="I51" s="6"/>
      <c r="J51" s="6"/>
      <c r="L51" s="6"/>
    </row>
    <row r="52" spans="1:13" s="75" customFormat="1" ht="30" customHeight="1">
      <c r="B52" s="116" t="s">
        <v>251</v>
      </c>
      <c r="C52" s="117"/>
      <c r="D52" s="118"/>
      <c r="E52" s="118"/>
      <c r="F52" s="118"/>
      <c r="G52" s="118"/>
      <c r="H52" s="118"/>
      <c r="I52" s="118"/>
      <c r="J52" s="118"/>
      <c r="K52" s="118"/>
      <c r="L52" s="118"/>
      <c r="M52" s="119"/>
    </row>
    <row r="53" spans="1:13" ht="15" customHeight="1">
      <c r="B53" s="26" t="s">
        <v>15</v>
      </c>
      <c r="C53" s="6"/>
      <c r="D53" s="468" t="str">
        <f>IF(K2="","",K2)</f>
        <v/>
      </c>
      <c r="E53" s="469"/>
      <c r="F53" s="469"/>
      <c r="G53" s="469"/>
      <c r="H53" s="469"/>
      <c r="I53" s="469"/>
      <c r="J53" s="470"/>
      <c r="L53" s="6"/>
      <c r="M53" s="23"/>
    </row>
    <row r="54" spans="1:13" ht="15" customHeight="1">
      <c r="B54" s="26" t="s">
        <v>106</v>
      </c>
      <c r="C54" s="6"/>
      <c r="D54" s="468" t="str">
        <f>IF(D9="","",D9)</f>
        <v/>
      </c>
      <c r="E54" s="469"/>
      <c r="F54" s="469"/>
      <c r="G54" s="469"/>
      <c r="H54" s="469"/>
      <c r="I54" s="469"/>
      <c r="J54" s="470"/>
      <c r="L54" s="6"/>
      <c r="M54" s="23"/>
    </row>
    <row r="55" spans="1:13" ht="15" customHeight="1">
      <c r="B55" s="25" t="s">
        <v>0</v>
      </c>
      <c r="C55" s="6"/>
      <c r="D55" s="468" t="str">
        <f>IF(D10="","",D10)</f>
        <v/>
      </c>
      <c r="E55" s="469"/>
      <c r="F55" s="469"/>
      <c r="G55" s="469"/>
      <c r="H55" s="469"/>
      <c r="I55" s="469"/>
      <c r="J55" s="470"/>
      <c r="L55" s="6"/>
      <c r="M55" s="23"/>
    </row>
    <row r="56" spans="1:13" ht="7.5" customHeight="1">
      <c r="B56" s="27"/>
      <c r="C56" s="28"/>
      <c r="D56" s="28"/>
      <c r="E56" s="28"/>
      <c r="F56" s="28"/>
      <c r="G56" s="28"/>
      <c r="H56" s="28"/>
      <c r="I56" s="28"/>
      <c r="J56" s="28"/>
      <c r="K56" s="28"/>
      <c r="L56" s="28"/>
      <c r="M56" s="29"/>
    </row>
    <row r="57" spans="1:13" ht="15" customHeight="1">
      <c r="A57" s="6"/>
      <c r="B57" s="6"/>
      <c r="C57" s="6"/>
      <c r="D57" s="6"/>
      <c r="E57" s="6"/>
      <c r="F57" s="6"/>
      <c r="G57" s="6"/>
      <c r="H57" s="6"/>
      <c r="I57" s="6"/>
      <c r="J57" s="175" t="s">
        <v>174</v>
      </c>
      <c r="K57" s="175"/>
      <c r="L57" s="175" t="s">
        <v>194</v>
      </c>
    </row>
    <row r="58" spans="1:13" ht="22.5" customHeight="1">
      <c r="B58" s="41"/>
      <c r="C58" s="21"/>
      <c r="D58" s="21"/>
      <c r="E58" s="21"/>
      <c r="F58" s="21"/>
      <c r="G58" s="21"/>
      <c r="H58" s="74" t="s">
        <v>150</v>
      </c>
      <c r="I58" s="30"/>
      <c r="J58" s="74" t="s">
        <v>55</v>
      </c>
      <c r="K58" s="21"/>
      <c r="L58" s="74" t="s">
        <v>55</v>
      </c>
      <c r="M58" s="22"/>
    </row>
    <row r="59" spans="1:13" ht="15" customHeight="1">
      <c r="B59" s="32" t="s">
        <v>64</v>
      </c>
      <c r="C59" s="9"/>
      <c r="D59" s="6"/>
      <c r="E59" s="6"/>
      <c r="F59" s="6"/>
      <c r="G59" s="6"/>
      <c r="M59" s="23"/>
    </row>
    <row r="60" spans="1:13" ht="15" customHeight="1">
      <c r="B60" s="26" t="s">
        <v>75</v>
      </c>
      <c r="C60" s="13"/>
      <c r="D60" s="8"/>
      <c r="E60" s="6"/>
      <c r="F60" s="6"/>
      <c r="G60" s="112"/>
      <c r="H60" s="67" t="str">
        <f>IF(J$49=0,"",J60/J$49)</f>
        <v/>
      </c>
      <c r="I60" s="112"/>
      <c r="J60" s="52"/>
      <c r="L60" s="43" t="str">
        <f>IF(Budget!J60="","",Budget!J60)</f>
        <v/>
      </c>
      <c r="M60" s="23"/>
    </row>
    <row r="61" spans="1:13" ht="7.5" customHeight="1">
      <c r="B61" s="26"/>
      <c r="C61" s="9"/>
      <c r="D61" s="115"/>
      <c r="E61" s="115"/>
      <c r="F61" s="115"/>
      <c r="G61" s="115"/>
      <c r="H61" s="115"/>
      <c r="I61" s="115"/>
      <c r="J61" s="115"/>
      <c r="L61" s="115"/>
      <c r="M61" s="23"/>
    </row>
    <row r="62" spans="1:13" ht="15" customHeight="1">
      <c r="B62" s="26" t="s">
        <v>148</v>
      </c>
      <c r="C62" s="9"/>
      <c r="D62" s="498" t="str">
        <f>IF(Budget!D62="","",Budget!D62)</f>
        <v/>
      </c>
      <c r="E62" s="507" t="str">
        <f>IF(Budget!E62="","",Budget!E62)</f>
        <v/>
      </c>
      <c r="F62" s="508" t="str">
        <f>IF(Budget!F62="","",Budget!F62)</f>
        <v/>
      </c>
      <c r="G62" s="6"/>
      <c r="H62" s="67" t="str">
        <f>IF(J$49=0,"",J62/J$49)</f>
        <v/>
      </c>
      <c r="I62" s="6"/>
      <c r="J62" s="52"/>
      <c r="L62" s="43" t="str">
        <f>IF(Budget!J62="","",Budget!J62)</f>
        <v/>
      </c>
      <c r="M62" s="23"/>
    </row>
    <row r="63" spans="1:13" ht="15" customHeight="1">
      <c r="B63" s="26" t="s">
        <v>148</v>
      </c>
      <c r="C63" s="9"/>
      <c r="D63" s="544" t="str">
        <f>IF(Budget!D63="","",Budget!D63)</f>
        <v/>
      </c>
      <c r="E63" s="507" t="str">
        <f>IF(Budget!E63="","",Budget!E63)</f>
        <v/>
      </c>
      <c r="F63" s="508" t="str">
        <f>IF(Budget!F63="","",Budget!F63)</f>
        <v/>
      </c>
      <c r="G63" s="112"/>
      <c r="H63" s="67" t="str">
        <f>IF(J$49=0,"",J63/J$49)</f>
        <v/>
      </c>
      <c r="I63" s="112"/>
      <c r="J63" s="52"/>
      <c r="L63" s="43" t="str">
        <f>IF(Budget!J63="","",Budget!J63)</f>
        <v/>
      </c>
      <c r="M63" s="23"/>
    </row>
    <row r="64" spans="1:13" ht="15" customHeight="1">
      <c r="B64" s="26" t="s">
        <v>149</v>
      </c>
      <c r="C64" s="9"/>
      <c r="D64" s="544" t="str">
        <f>IF(Budget!D64="","",Budget!D64)</f>
        <v/>
      </c>
      <c r="E64" s="507" t="str">
        <f>IF(Budget!E64="","",Budget!E64)</f>
        <v/>
      </c>
      <c r="F64" s="508" t="str">
        <f>IF(Budget!F64="","",Budget!F64)</f>
        <v/>
      </c>
      <c r="G64" s="112"/>
      <c r="H64" s="67" t="str">
        <f>IF(J$49=0,"",J64/J$49)</f>
        <v/>
      </c>
      <c r="I64" s="112"/>
      <c r="J64" s="52"/>
      <c r="L64" s="43" t="str">
        <f>IF(Budget!J64="","",Budget!J64)</f>
        <v/>
      </c>
      <c r="M64" s="23"/>
    </row>
    <row r="65" spans="2:13" ht="15" customHeight="1">
      <c r="B65" s="26" t="s">
        <v>149</v>
      </c>
      <c r="C65" s="9"/>
      <c r="D65" s="544" t="str">
        <f>IF(Budget!D65="","",Budget!D65)</f>
        <v/>
      </c>
      <c r="E65" s="507" t="str">
        <f>IF(Budget!E65="","",Budget!E65)</f>
        <v/>
      </c>
      <c r="F65" s="508" t="str">
        <f>IF(Budget!F65="","",Budget!F65)</f>
        <v/>
      </c>
      <c r="G65" s="112"/>
      <c r="H65" s="67" t="str">
        <f>IF(J$49=0,"",J65/J$49)</f>
        <v/>
      </c>
      <c r="I65" s="112"/>
      <c r="J65" s="52"/>
      <c r="L65" s="43" t="str">
        <f>IF(Budget!J65="","",Budget!J65)</f>
        <v/>
      </c>
      <c r="M65" s="23"/>
    </row>
    <row r="66" spans="2:13" ht="7.5" customHeight="1">
      <c r="B66" s="26"/>
      <c r="C66" s="8"/>
      <c r="D66" s="6"/>
      <c r="E66" s="6"/>
      <c r="F66" s="113"/>
      <c r="G66" s="112"/>
      <c r="H66" s="112"/>
      <c r="I66" s="112"/>
      <c r="J66" s="114"/>
      <c r="L66" s="114"/>
      <c r="M66" s="23"/>
    </row>
    <row r="67" spans="2:13" ht="15" customHeight="1">
      <c r="B67" s="36"/>
      <c r="C67" s="9"/>
      <c r="D67" s="9" t="s">
        <v>196</v>
      </c>
      <c r="E67" s="6"/>
      <c r="G67" s="6"/>
      <c r="H67" s="73" t="str">
        <f>IF(J$49=0,"",J67/J$49)</f>
        <v/>
      </c>
      <c r="I67" s="112"/>
      <c r="J67" s="46">
        <f>SUM(J60:J65)</f>
        <v>0</v>
      </c>
      <c r="L67" s="46">
        <f>IF(Budget!J67="","",Budget!J67)</f>
        <v>0</v>
      </c>
      <c r="M67" s="23"/>
    </row>
    <row r="68" spans="2:13" ht="15" customHeight="1">
      <c r="B68" s="25"/>
      <c r="C68" s="6"/>
      <c r="D68" s="6"/>
      <c r="E68" s="6"/>
      <c r="F68" s="6"/>
      <c r="G68" s="6"/>
      <c r="H68" s="6"/>
      <c r="I68" s="112"/>
      <c r="J68" s="6"/>
      <c r="L68" s="6"/>
      <c r="M68" s="23"/>
    </row>
    <row r="69" spans="2:13" ht="15" customHeight="1">
      <c r="B69" s="32" t="s">
        <v>199</v>
      </c>
      <c r="C69" s="9"/>
      <c r="D69" s="6"/>
      <c r="E69" s="6"/>
      <c r="F69" s="6"/>
      <c r="G69" s="6"/>
      <c r="H69" s="6"/>
      <c r="I69" s="112"/>
      <c r="J69" s="6"/>
      <c r="L69" s="6"/>
      <c r="M69" s="23"/>
    </row>
    <row r="70" spans="2:13" ht="15" customHeight="1">
      <c r="B70" s="26" t="s">
        <v>491</v>
      </c>
      <c r="C70" s="9"/>
      <c r="D70" s="6"/>
      <c r="E70" s="6"/>
      <c r="F70" s="6"/>
      <c r="G70" s="6"/>
      <c r="H70" s="6"/>
      <c r="I70" s="112"/>
      <c r="J70" s="52"/>
      <c r="L70" s="43" t="str">
        <f>IF(Budget!J70="","",Budget!J70)</f>
        <v/>
      </c>
      <c r="M70" s="23"/>
    </row>
    <row r="71" spans="2:13" ht="15" customHeight="1">
      <c r="B71" s="26" t="s">
        <v>7</v>
      </c>
      <c r="C71" s="8"/>
      <c r="D71" s="6"/>
      <c r="E71" s="6"/>
      <c r="F71" s="6"/>
      <c r="G71" s="6"/>
      <c r="H71" s="67" t="str">
        <f>IF(J$49=0,"",J71/J$49)</f>
        <v/>
      </c>
      <c r="I71" s="112"/>
      <c r="J71" s="52"/>
      <c r="L71" s="43" t="str">
        <f>IF(Budget!J71="","",Budget!J71)</f>
        <v/>
      </c>
      <c r="M71" s="23"/>
    </row>
    <row r="72" spans="2:13" ht="15" customHeight="1">
      <c r="B72" s="26" t="s">
        <v>14</v>
      </c>
      <c r="C72" s="8"/>
      <c r="D72" s="6"/>
      <c r="E72" s="6"/>
      <c r="F72" s="544" t="str">
        <f>IF(Budget!F72="","",Budget!F72)</f>
        <v/>
      </c>
      <c r="G72" s="523" t="str">
        <f>IF(Budget!G72="","",Budget!G72)</f>
        <v/>
      </c>
      <c r="H72" s="524" t="str">
        <f>IF(Budget!H72="","",Budget!H72)</f>
        <v/>
      </c>
      <c r="I72" s="112"/>
      <c r="J72" s="52"/>
      <c r="L72" s="43" t="str">
        <f>IF(Budget!J72="","",Budget!J72)</f>
        <v/>
      </c>
      <c r="M72" s="23"/>
    </row>
    <row r="73" spans="2:13" ht="15" customHeight="1">
      <c r="B73" s="26" t="s">
        <v>14</v>
      </c>
      <c r="C73" s="8"/>
      <c r="D73" s="6"/>
      <c r="E73" s="6"/>
      <c r="F73" s="544" t="str">
        <f>IF(Budget!F73="","",Budget!F73)</f>
        <v/>
      </c>
      <c r="G73" s="523" t="str">
        <f>IF(Budget!G73="","",Budget!G73)</f>
        <v/>
      </c>
      <c r="H73" s="524" t="str">
        <f>IF(Budget!H73="","",Budget!H73)</f>
        <v/>
      </c>
      <c r="I73" s="112"/>
      <c r="J73" s="52"/>
      <c r="L73" s="43" t="str">
        <f>IF(Budget!J73="","",Budget!J73)</f>
        <v/>
      </c>
      <c r="M73" s="23"/>
    </row>
    <row r="74" spans="2:13" ht="15" customHeight="1">
      <c r="B74" s="26" t="s">
        <v>14</v>
      </c>
      <c r="C74" s="8"/>
      <c r="D74" s="6"/>
      <c r="E74" s="6"/>
      <c r="F74" s="544" t="str">
        <f>IF(Budget!F74="","",Budget!F74)</f>
        <v/>
      </c>
      <c r="G74" s="523" t="str">
        <f>IF(Budget!G74="","",Budget!G74)</f>
        <v/>
      </c>
      <c r="H74" s="524" t="str">
        <f>IF(Budget!H74="","",Budget!H74)</f>
        <v/>
      </c>
      <c r="I74" s="112"/>
      <c r="J74" s="52"/>
      <c r="L74" s="43" t="str">
        <f>IF(Budget!J74="","",Budget!J74)</f>
        <v/>
      </c>
      <c r="M74" s="23"/>
    </row>
    <row r="75" spans="2:13" ht="15" customHeight="1">
      <c r="B75" s="26" t="s">
        <v>62</v>
      </c>
      <c r="C75" s="8"/>
      <c r="D75" s="6"/>
      <c r="E75" s="6"/>
      <c r="F75" s="498" t="str">
        <f>IF(Budget!F75="","",Budget!F75)</f>
        <v/>
      </c>
      <c r="G75" s="523" t="str">
        <f>IF(Budget!G75="","",Budget!G75)</f>
        <v/>
      </c>
      <c r="H75" s="524" t="str">
        <f>IF(Budget!H75="","",Budget!H75)</f>
        <v/>
      </c>
      <c r="I75" s="112"/>
      <c r="J75" s="52"/>
      <c r="L75" s="43" t="str">
        <f>IF(Budget!J75="","",Budget!J75)</f>
        <v/>
      </c>
      <c r="M75" s="23"/>
    </row>
    <row r="76" spans="2:13" ht="15" customHeight="1">
      <c r="B76" s="26" t="s">
        <v>62</v>
      </c>
      <c r="C76" s="8"/>
      <c r="D76" s="6"/>
      <c r="E76" s="6"/>
      <c r="F76" s="498" t="str">
        <f>IF(Budget!F76="","",Budget!F76)</f>
        <v/>
      </c>
      <c r="G76" s="523" t="str">
        <f>IF(Budget!G76="","",Budget!G76)</f>
        <v/>
      </c>
      <c r="H76" s="524" t="str">
        <f>IF(Budget!H76="","",Budget!H76)</f>
        <v/>
      </c>
      <c r="I76" s="112"/>
      <c r="J76" s="52"/>
      <c r="L76" s="43" t="str">
        <f>IF(Budget!J76="","",Budget!J76)</f>
        <v/>
      </c>
      <c r="M76" s="23"/>
    </row>
    <row r="77" spans="2:13" ht="15" customHeight="1">
      <c r="B77" s="26" t="s">
        <v>62</v>
      </c>
      <c r="C77" s="8"/>
      <c r="D77" s="6"/>
      <c r="E77" s="6"/>
      <c r="F77" s="544" t="str">
        <f>IF(Budget!F77="","",Budget!F77)</f>
        <v/>
      </c>
      <c r="G77" s="523" t="str">
        <f>IF(Budget!G77="","",Budget!G77)</f>
        <v/>
      </c>
      <c r="H77" s="524" t="str">
        <f>IF(Budget!H77="","",Budget!H77)</f>
        <v/>
      </c>
      <c r="I77" s="112"/>
      <c r="J77" s="52"/>
      <c r="L77" s="43" t="str">
        <f>IF(Budget!J77="","",Budget!J77)</f>
        <v/>
      </c>
      <c r="M77" s="23"/>
    </row>
    <row r="78" spans="2:13" ht="15" customHeight="1">
      <c r="B78" s="26" t="s">
        <v>63</v>
      </c>
      <c r="C78" s="8"/>
      <c r="D78" s="6"/>
      <c r="E78" s="6"/>
      <c r="F78" s="544" t="str">
        <f>IF(Budget!F78="","",Budget!F78)</f>
        <v/>
      </c>
      <c r="G78" s="523" t="str">
        <f>IF(Budget!G78="","",Budget!G78)</f>
        <v/>
      </c>
      <c r="H78" s="524" t="str">
        <f>IF(Budget!H78="","",Budget!H78)</f>
        <v/>
      </c>
      <c r="I78" s="112"/>
      <c r="J78" s="52"/>
      <c r="L78" s="43" t="str">
        <f>IF(Budget!J78="","",Budget!J78)</f>
        <v/>
      </c>
      <c r="M78" s="23"/>
    </row>
    <row r="79" spans="2:13" ht="15" customHeight="1">
      <c r="B79" s="26" t="s">
        <v>63</v>
      </c>
      <c r="C79" s="8"/>
      <c r="D79" s="6"/>
      <c r="E79" s="6"/>
      <c r="F79" s="544" t="str">
        <f>IF(Budget!F79="","",Budget!F79)</f>
        <v/>
      </c>
      <c r="G79" s="523" t="str">
        <f>IF(Budget!G79="","",Budget!G79)</f>
        <v/>
      </c>
      <c r="H79" s="524" t="str">
        <f>IF(Budget!H79="","",Budget!H79)</f>
        <v/>
      </c>
      <c r="I79" s="112"/>
      <c r="J79" s="52"/>
      <c r="L79" s="43" t="str">
        <f>IF(Budget!J79="","",Budget!J79)</f>
        <v/>
      </c>
      <c r="M79" s="23"/>
    </row>
    <row r="80" spans="2:13" ht="15" customHeight="1">
      <c r="B80" s="26" t="s">
        <v>63</v>
      </c>
      <c r="C80" s="8"/>
      <c r="D80" s="6"/>
      <c r="E80" s="6"/>
      <c r="F80" s="544" t="str">
        <f>IF(Budget!F80="","",Budget!F80)</f>
        <v/>
      </c>
      <c r="G80" s="523" t="str">
        <f>IF(Budget!G80="","",Budget!G80)</f>
        <v/>
      </c>
      <c r="H80" s="524" t="str">
        <f>IF(Budget!H80="","",Budget!H80)</f>
        <v/>
      </c>
      <c r="I80" s="112"/>
      <c r="J80" s="52"/>
      <c r="L80" s="43" t="str">
        <f>IF(Budget!J80="","",Budget!J80)</f>
        <v/>
      </c>
      <c r="M80" s="23"/>
    </row>
    <row r="81" spans="2:13" ht="7.5" customHeight="1">
      <c r="B81" s="26"/>
      <c r="C81" s="8"/>
      <c r="D81" s="6"/>
      <c r="E81" s="6"/>
      <c r="F81" s="6"/>
      <c r="G81" s="6"/>
      <c r="H81" s="6"/>
      <c r="I81" s="6"/>
      <c r="J81" s="6"/>
      <c r="L81" s="6"/>
      <c r="M81" s="23"/>
    </row>
    <row r="82" spans="2:13" ht="15" customHeight="1">
      <c r="B82" s="25"/>
      <c r="C82" s="9"/>
      <c r="D82" s="9" t="s">
        <v>76</v>
      </c>
      <c r="E82" s="6"/>
      <c r="G82" s="6"/>
      <c r="H82" s="73" t="str">
        <f>IF(J$49=0,"",J82/J$49)</f>
        <v/>
      </c>
      <c r="I82" s="6"/>
      <c r="J82" s="46">
        <f>SUM(J70:J80)</f>
        <v>0</v>
      </c>
      <c r="L82" s="46">
        <f>IF(Budget!J82="","",Budget!J82)</f>
        <v>0</v>
      </c>
      <c r="M82" s="23"/>
    </row>
    <row r="83" spans="2:13" ht="15" customHeight="1">
      <c r="B83" s="36"/>
      <c r="C83" s="173"/>
      <c r="D83" s="173"/>
      <c r="E83" s="173"/>
      <c r="F83" s="173"/>
      <c r="G83" s="173"/>
      <c r="H83" s="173"/>
      <c r="I83" s="173"/>
      <c r="J83" s="173"/>
      <c r="K83" s="173"/>
      <c r="L83" s="173"/>
      <c r="M83" s="23"/>
    </row>
    <row r="84" spans="2:13" ht="15" customHeight="1">
      <c r="B84" s="25"/>
      <c r="C84" s="6"/>
      <c r="D84" s="6"/>
      <c r="E84" s="6"/>
      <c r="F84" s="6"/>
      <c r="G84" s="6"/>
      <c r="H84" s="8"/>
      <c r="I84" s="6"/>
      <c r="J84" s="6"/>
      <c r="L84" s="6"/>
      <c r="M84" s="23"/>
    </row>
    <row r="85" spans="2:13" ht="15" customHeight="1">
      <c r="B85" s="545" t="s">
        <v>494</v>
      </c>
      <c r="C85" s="410"/>
      <c r="D85" s="410"/>
      <c r="E85" s="410"/>
      <c r="G85" s="139"/>
      <c r="H85" s="73" t="str">
        <f>IF(J$49=0,"",J85/J$49)</f>
        <v/>
      </c>
      <c r="I85" s="6"/>
      <c r="J85" s="68"/>
      <c r="L85" s="43" t="str">
        <f>IF(Budget!J85="","",Budget!J85)</f>
        <v/>
      </c>
      <c r="M85" s="23"/>
    </row>
    <row r="86" spans="2:13" ht="7.5" customHeight="1">
      <c r="B86" s="25"/>
      <c r="C86" s="6"/>
      <c r="D86" s="6"/>
      <c r="E86" s="6"/>
      <c r="F86" s="6"/>
      <c r="G86" s="6"/>
      <c r="H86" s="8"/>
      <c r="I86" s="6"/>
      <c r="J86" s="6"/>
      <c r="L86" s="6"/>
      <c r="M86" s="23"/>
    </row>
    <row r="87" spans="2:13" ht="15" customHeight="1">
      <c r="B87" s="32"/>
      <c r="C87" s="9"/>
      <c r="D87" s="61" t="s">
        <v>5</v>
      </c>
      <c r="E87" s="9"/>
      <c r="G87" s="9"/>
      <c r="H87" s="73" t="str">
        <f>IF(J$49=0,"",J87/J$49)</f>
        <v/>
      </c>
      <c r="I87" s="9"/>
      <c r="J87" s="44">
        <f>ROUND(SUM(J67,J82,J85),0)</f>
        <v>0</v>
      </c>
      <c r="L87" s="44">
        <f>IF(Budget!J87="","",Budget!J87)</f>
        <v>0</v>
      </c>
      <c r="M87" s="23"/>
    </row>
    <row r="88" spans="2:13" ht="7.5" customHeight="1">
      <c r="B88" s="38"/>
      <c r="C88" s="39"/>
      <c r="D88" s="28"/>
      <c r="E88" s="28"/>
      <c r="F88" s="28"/>
      <c r="G88" s="28"/>
      <c r="H88" s="28"/>
      <c r="I88" s="28"/>
      <c r="J88" s="40"/>
      <c r="K88" s="28"/>
      <c r="L88" s="40"/>
      <c r="M88" s="29"/>
    </row>
    <row r="89" spans="2:13" ht="15" customHeight="1">
      <c r="J89" s="175" t="s">
        <v>174</v>
      </c>
      <c r="K89" s="175"/>
      <c r="L89" s="175" t="s">
        <v>194</v>
      </c>
    </row>
    <row r="90" spans="2:13" ht="30" customHeight="1">
      <c r="B90" s="31" t="s">
        <v>197</v>
      </c>
      <c r="C90" s="20"/>
      <c r="D90" s="21"/>
      <c r="E90" s="21"/>
      <c r="F90" s="21"/>
      <c r="G90" s="21"/>
      <c r="H90" s="21"/>
      <c r="I90" s="21"/>
      <c r="J90" s="48" t="s">
        <v>17</v>
      </c>
      <c r="K90" s="21"/>
      <c r="L90" s="48" t="s">
        <v>17</v>
      </c>
      <c r="M90" s="22"/>
    </row>
    <row r="91" spans="2:13" ht="15" customHeight="1">
      <c r="B91" s="26" t="s">
        <v>60</v>
      </c>
      <c r="C91" s="6"/>
      <c r="D91" s="6"/>
      <c r="E91" s="6"/>
      <c r="F91" s="6"/>
      <c r="G91" s="6"/>
      <c r="H91" s="6"/>
      <c r="I91" s="6"/>
      <c r="J91" s="141">
        <f>J49</f>
        <v>0</v>
      </c>
      <c r="L91" s="44">
        <f>IF(Budget!J91="","",Budget!J91)</f>
        <v>0</v>
      </c>
      <c r="M91" s="23"/>
    </row>
    <row r="92" spans="2:13" ht="15" customHeight="1">
      <c r="B92" s="25" t="s">
        <v>5</v>
      </c>
      <c r="C92" s="6"/>
      <c r="D92" s="6"/>
      <c r="E92" s="6"/>
      <c r="F92" s="6"/>
      <c r="G92" s="6"/>
      <c r="H92" s="6"/>
      <c r="I92" s="6"/>
      <c r="J92" s="141">
        <f>J87</f>
        <v>0</v>
      </c>
      <c r="L92" s="44">
        <f>IF(Budget!J92="","",Budget!J92)</f>
        <v>0</v>
      </c>
      <c r="M92" s="23"/>
    </row>
    <row r="93" spans="2:13" ht="15" customHeight="1">
      <c r="B93" s="26" t="s">
        <v>198</v>
      </c>
      <c r="C93" s="6"/>
      <c r="D93" s="6"/>
      <c r="E93" s="6"/>
      <c r="F93" s="6"/>
      <c r="G93" s="6"/>
      <c r="H93" s="6"/>
      <c r="I93" s="6"/>
      <c r="J93" s="141">
        <f>J92-J91</f>
        <v>0</v>
      </c>
      <c r="L93" s="44">
        <f>IF(Budget!J93="","",Budget!J93)</f>
        <v>0</v>
      </c>
      <c r="M93" s="23"/>
    </row>
    <row r="94" spans="2:13" ht="7.5" customHeight="1">
      <c r="B94" s="27"/>
      <c r="C94" s="28"/>
      <c r="D94" s="28"/>
      <c r="E94" s="28"/>
      <c r="F94" s="28"/>
      <c r="G94" s="28"/>
      <c r="H94" s="28"/>
      <c r="I94" s="28"/>
      <c r="J94" s="28"/>
      <c r="K94" s="28"/>
      <c r="L94" s="28"/>
      <c r="M94" s="29"/>
    </row>
    <row r="95" spans="2:13" ht="15" customHeight="1"/>
    <row r="96" spans="2:13">
      <c r="K96" s="2"/>
      <c r="M96" s="2"/>
    </row>
    <row r="97" s="2" customFormat="1"/>
    <row r="98" s="2" customFormat="1"/>
    <row r="99" s="2" customFormat="1"/>
    <row r="350" spans="3:3">
      <c r="C350" s="3" t="s">
        <v>493</v>
      </c>
    </row>
    <row r="351" spans="3:3">
      <c r="C351" s="3" t="s">
        <v>499</v>
      </c>
    </row>
  </sheetData>
  <sheetProtection algorithmName="SHA-512" hashValue="qaz+uE6fsvb5Xd2wGHgiLUqEYVe/bE9DRPibXA4yA83LuQE5+A7hjQl9YYvW0ERL2/BMj3cXPGJFngMhCwXzsQ==" saltValue="yZlcT0fhgs2tfPIL5mcxqQ==" spinCount="100000" sheet="1" objects="1" scenarios="1"/>
  <mergeCells count="30">
    <mergeCell ref="B85:E85"/>
    <mergeCell ref="K2:L2"/>
    <mergeCell ref="F75:H75"/>
    <mergeCell ref="F76:H76"/>
    <mergeCell ref="F77:H77"/>
    <mergeCell ref="F78:H78"/>
    <mergeCell ref="F79:H79"/>
    <mergeCell ref="F80:H80"/>
    <mergeCell ref="D64:F64"/>
    <mergeCell ref="D65:F65"/>
    <mergeCell ref="F72:H72"/>
    <mergeCell ref="F73:H73"/>
    <mergeCell ref="F74:H74"/>
    <mergeCell ref="D53:J53"/>
    <mergeCell ref="D54:J54"/>
    <mergeCell ref="D55:J55"/>
    <mergeCell ref="D62:F62"/>
    <mergeCell ref="D63:F63"/>
    <mergeCell ref="D37:H37"/>
    <mergeCell ref="D38:H38"/>
    <mergeCell ref="D39:H39"/>
    <mergeCell ref="D43:H43"/>
    <mergeCell ref="D44:H44"/>
    <mergeCell ref="D45:H45"/>
    <mergeCell ref="D36:H36"/>
    <mergeCell ref="D9:J9"/>
    <mergeCell ref="D10:J10"/>
    <mergeCell ref="D30:H30"/>
    <mergeCell ref="D31:H31"/>
    <mergeCell ref="D32:H32"/>
  </mergeCells>
  <printOptions horizontalCentered="1"/>
  <pageMargins left="0.15748031496062992" right="0.39370078740157483" top="0.39370078740157483" bottom="0.31496062992125984" header="0.19685039370078741" footer="0.19685039370078741"/>
  <pageSetup paperSize="9" scale="93" fitToHeight="0" orientation="portrait" r:id="rId1"/>
  <headerFooter alignWithMargins="0">
    <oddFooter>&amp;L&amp;9&amp;D&amp;R&amp;9Kostenabrechnung Seite &amp;P von &amp;N</oddFooter>
  </headerFooter>
  <rowBreaks count="1" manualBreakCount="1">
    <brk id="50" max="16383" man="1"/>
  </rowBreaks>
  <ignoredErrors>
    <ignoredError sqref="B18:L23 B30:L35 B28:I28 K28:L28 B37:L42 B36:I36 K36:L36 B45:L59 B44:I44 K44:L44 B73:L84 B71:I71 K71:L71 B72:I72 K72:L72 C85:I85 K85:L85 B63:L69 B62:I62 K62:L62 B17:C17 G17:L17 B43:I43 K43:L43 B61:I61 B60:I60 K60:L60 C70:I70 K70:L70 B25:L27 B24:C24 E24:L24 B29:I29 K29:L29 K61:L61"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6204-41E6-4C07-8EEE-1146E50C1881}">
  <sheetPr codeName="Tabelle12">
    <tabColor rgb="FFFFC000"/>
    <pageSetUpPr fitToPage="1"/>
  </sheetPr>
  <dimension ref="A1:W355"/>
  <sheetViews>
    <sheetView workbookViewId="0"/>
  </sheetViews>
  <sheetFormatPr baseColWidth="10" defaultRowHeight="12.75"/>
  <cols>
    <col min="1" max="1" width="5.7109375" style="2" customWidth="1"/>
    <col min="2" max="2" width="17.140625" style="2" customWidth="1"/>
    <col min="3" max="19" width="8.28515625" style="2" customWidth="1"/>
    <col min="20" max="16384" width="11.42578125" style="2"/>
  </cols>
  <sheetData>
    <row r="1" spans="1:19" ht="12" customHeight="1">
      <c r="J1" s="16"/>
      <c r="L1" s="16"/>
      <c r="M1" s="16"/>
      <c r="N1" s="16"/>
      <c r="O1" s="16"/>
      <c r="P1" s="16"/>
      <c r="Q1" s="16"/>
      <c r="R1" s="16"/>
      <c r="S1" s="16"/>
    </row>
    <row r="2" spans="1:19" ht="17.25" customHeight="1">
      <c r="B2" s="95" t="s">
        <v>81</v>
      </c>
      <c r="C2" s="95"/>
      <c r="D2" s="95"/>
      <c r="E2" s="11"/>
      <c r="F2" s="11"/>
      <c r="G2" s="11"/>
      <c r="R2" s="332" t="str">
        <f>IF(Projekteingabe!N2="","",Projekteingabe!N2)</f>
        <v/>
      </c>
      <c r="S2" s="333"/>
    </row>
    <row r="3" spans="1:19" ht="24" customHeight="1">
      <c r="B3" s="96" t="s">
        <v>488</v>
      </c>
      <c r="C3" s="96"/>
      <c r="D3" s="96"/>
      <c r="E3" s="80"/>
      <c r="F3" s="80"/>
      <c r="G3" s="80"/>
      <c r="J3" s="16"/>
      <c r="L3" s="16"/>
      <c r="M3" s="16"/>
      <c r="N3" s="16"/>
      <c r="O3" s="16"/>
      <c r="P3" s="16"/>
      <c r="Q3" s="16"/>
      <c r="R3" s="16"/>
    </row>
    <row r="4" spans="1:19" ht="21" customHeight="1">
      <c r="A4" s="93"/>
      <c r="B4" s="94" t="s">
        <v>489</v>
      </c>
      <c r="C4" s="94"/>
      <c r="D4" s="94"/>
      <c r="E4" s="12"/>
      <c r="F4" s="12"/>
      <c r="G4" s="12"/>
      <c r="I4" s="16"/>
      <c r="K4" s="16"/>
      <c r="L4" s="16"/>
      <c r="M4" s="16"/>
      <c r="N4" s="16"/>
      <c r="O4" s="16"/>
      <c r="P4" s="16"/>
      <c r="Q4" s="16"/>
      <c r="R4" s="334">
        <f ca="1">TODAY()</f>
        <v>46199</v>
      </c>
      <c r="S4" s="335"/>
    </row>
    <row r="5" spans="1:19" ht="30" customHeight="1">
      <c r="B5" s="98" t="s">
        <v>534</v>
      </c>
      <c r="C5" s="98"/>
      <c r="J5" s="3"/>
      <c r="K5" s="3"/>
    </row>
    <row r="6" spans="1:19" ht="15" customHeight="1">
      <c r="B6" s="8" t="s">
        <v>106</v>
      </c>
      <c r="C6" s="78" t="str">
        <f>IF(Projekteingabe!F9="","",Projekteingabe!F9)</f>
        <v/>
      </c>
      <c r="D6" s="76"/>
      <c r="E6" s="76"/>
      <c r="F6" s="76"/>
      <c r="G6" s="76"/>
      <c r="H6" s="76"/>
      <c r="I6" s="76"/>
      <c r="J6" s="76"/>
      <c r="K6" s="77"/>
    </row>
    <row r="7" spans="1:19" ht="15" customHeight="1">
      <c r="B7" s="6" t="s">
        <v>0</v>
      </c>
      <c r="C7" s="78" t="str">
        <f>IF(Projekteingabe!E35="","",Projekteingabe!E35)</f>
        <v/>
      </c>
      <c r="D7" s="76"/>
      <c r="E7" s="76"/>
      <c r="F7" s="76"/>
      <c r="G7" s="76"/>
      <c r="H7" s="76"/>
      <c r="I7" s="76"/>
      <c r="J7" s="76"/>
      <c r="K7" s="77"/>
    </row>
    <row r="8" spans="1:19" ht="15" customHeight="1">
      <c r="B8" s="8"/>
      <c r="C8" s="8"/>
      <c r="D8" s="8"/>
      <c r="E8" s="8"/>
      <c r="F8" s="8"/>
      <c r="G8" s="8"/>
      <c r="H8" s="8"/>
      <c r="I8" s="8"/>
      <c r="J8" s="8"/>
      <c r="K8" s="8"/>
      <c r="L8" s="8"/>
      <c r="M8" s="8"/>
    </row>
    <row r="9" spans="1:19" s="157" customFormat="1" ht="12" customHeight="1">
      <c r="C9" s="159" t="s">
        <v>180</v>
      </c>
      <c r="D9" s="160"/>
      <c r="E9" s="159" t="s">
        <v>180</v>
      </c>
      <c r="F9" s="161"/>
      <c r="G9" s="159" t="s">
        <v>180</v>
      </c>
      <c r="H9" s="159"/>
      <c r="I9" s="160" t="s">
        <v>192</v>
      </c>
      <c r="J9" s="160"/>
      <c r="K9" s="159" t="s">
        <v>182</v>
      </c>
      <c r="L9" s="160"/>
      <c r="M9" s="160" t="s">
        <v>184</v>
      </c>
      <c r="N9" s="160"/>
      <c r="O9" s="160" t="s">
        <v>182</v>
      </c>
      <c r="P9" s="160"/>
      <c r="Q9" s="160" t="s">
        <v>186</v>
      </c>
      <c r="R9" s="162"/>
    </row>
    <row r="10" spans="1:19" s="158" customFormat="1" ht="15" customHeight="1">
      <c r="C10" s="163" t="s">
        <v>132</v>
      </c>
      <c r="D10" s="164"/>
      <c r="E10" s="163" t="s">
        <v>309</v>
      </c>
      <c r="F10" s="165"/>
      <c r="G10" s="164" t="s">
        <v>181</v>
      </c>
      <c r="H10" s="163"/>
      <c r="I10" s="164" t="s">
        <v>191</v>
      </c>
      <c r="J10" s="164"/>
      <c r="K10" s="163" t="s">
        <v>183</v>
      </c>
      <c r="L10" s="164"/>
      <c r="M10" s="164" t="s">
        <v>182</v>
      </c>
      <c r="N10" s="164"/>
      <c r="O10" s="164" t="s">
        <v>185</v>
      </c>
      <c r="P10" s="164"/>
      <c r="Q10" s="164" t="s">
        <v>187</v>
      </c>
      <c r="R10" s="166"/>
    </row>
    <row r="11" spans="1:19" ht="15" customHeight="1">
      <c r="B11" s="138" t="s">
        <v>174</v>
      </c>
      <c r="C11" s="230">
        <f>IF(COUNT(I24:I39)="","",COUNT(I24:I39))</f>
        <v>0</v>
      </c>
      <c r="D11" s="135"/>
      <c r="E11" s="230">
        <f>IF(C11="","",SUM(I24:I39))</f>
        <v>0</v>
      </c>
      <c r="F11" s="18"/>
      <c r="G11" s="230" t="str">
        <f>IF(C11="","",IF(COUNT(M24:M39)=0,"",(SUM(M24:M39))))</f>
        <v/>
      </c>
      <c r="H11" s="136"/>
      <c r="I11" s="233" t="str">
        <f>IF(C11="","",IF(K11=0,"",IF(COUNT(K11,M11)=2,M11/K11,"")))</f>
        <v/>
      </c>
      <c r="J11" s="135"/>
      <c r="K11" s="230" t="str">
        <f>IF(C11="","",IF(COUNT(K24:K39)=0,"",SUM(K24:K39)))</f>
        <v/>
      </c>
      <c r="L11" s="135"/>
      <c r="M11" s="230" t="str">
        <f>IF(C11="","",IF(COUNT(N24:N39)=0,"",SUM(N24:N39)))</f>
        <v/>
      </c>
      <c r="N11" s="135"/>
      <c r="O11" s="233" t="str">
        <f>IF(G11=0,"",IF(G11="","",M11/G11))</f>
        <v/>
      </c>
      <c r="P11" s="135"/>
      <c r="Q11" s="230" t="str">
        <f>IF(C11="","",IF(COUNT(O24:O39)=0,"",SUMPRODUCT(I24:I39,O24:O39)))</f>
        <v/>
      </c>
      <c r="R11" s="135"/>
      <c r="S11" s="158"/>
    </row>
    <row r="12" spans="1:19" ht="3.75" customHeight="1">
      <c r="B12" s="8"/>
      <c r="C12" s="231"/>
      <c r="D12" s="18"/>
      <c r="E12" s="231"/>
      <c r="F12" s="18"/>
      <c r="G12" s="231"/>
      <c r="H12" s="18"/>
      <c r="I12" s="234"/>
      <c r="J12" s="18"/>
      <c r="K12" s="231"/>
      <c r="L12" s="18"/>
      <c r="M12" s="231"/>
      <c r="N12" s="18"/>
      <c r="O12" s="234"/>
      <c r="P12" s="135"/>
      <c r="Q12" s="231"/>
      <c r="R12" s="135"/>
      <c r="S12" s="158"/>
    </row>
    <row r="13" spans="1:19" ht="15" customHeight="1">
      <c r="B13" s="138" t="s">
        <v>173</v>
      </c>
      <c r="C13" s="232" t="str">
        <f>IF('Projektaktivitäten geplant'!C11=0,"",'Projektaktivitäten geplant'!C11)</f>
        <v/>
      </c>
      <c r="D13" s="135"/>
      <c r="E13" s="232" t="str">
        <f>IF('Projektaktivitäten geplant'!E11=0,"",'Projektaktivitäten geplant'!E11)</f>
        <v/>
      </c>
      <c r="F13" s="18"/>
      <c r="G13" s="232" t="str">
        <f>IF('Projektaktivitäten geplant'!G11="","",'Projektaktivitäten geplant'!G11)</f>
        <v/>
      </c>
      <c r="H13" s="136"/>
      <c r="I13" s="233" t="str">
        <f>IF('Projektaktivitäten geplant'!I11="","",'Projektaktivitäten geplant'!I11)</f>
        <v/>
      </c>
      <c r="J13" s="135"/>
      <c r="K13" s="232" t="str">
        <f>IF('Projektaktivitäten geplant'!K11="","",'Projektaktivitäten geplant'!K11)</f>
        <v/>
      </c>
      <c r="L13" s="135"/>
      <c r="M13" s="232" t="str">
        <f>IF('Projektaktivitäten geplant'!M11="","",'Projektaktivitäten geplant'!M11)</f>
        <v/>
      </c>
      <c r="N13" s="135"/>
      <c r="O13" s="233" t="str">
        <f>IF('Projektaktivitäten geplant'!O11="","",'Projektaktivitäten geplant'!O11)</f>
        <v/>
      </c>
      <c r="P13" s="135"/>
      <c r="Q13" s="232" t="str">
        <f>IF('Projektaktivitäten geplant'!Q11="","",'Projektaktivitäten geplant'!Q11)</f>
        <v/>
      </c>
      <c r="R13" s="135"/>
      <c r="S13" s="158"/>
    </row>
    <row r="14" spans="1:19" ht="3.75" customHeight="1">
      <c r="B14" s="9"/>
      <c r="C14" s="18"/>
      <c r="D14" s="18"/>
      <c r="E14" s="18"/>
      <c r="F14" s="18"/>
      <c r="G14" s="18"/>
      <c r="H14" s="18"/>
      <c r="I14" s="18"/>
      <c r="J14" s="18"/>
      <c r="K14" s="18"/>
      <c r="L14" s="18"/>
      <c r="M14" s="18"/>
      <c r="N14" s="18"/>
      <c r="O14" s="135"/>
      <c r="P14" s="135"/>
      <c r="Q14" s="135"/>
      <c r="R14" s="135"/>
      <c r="S14" s="158"/>
    </row>
    <row r="15" spans="1:19" ht="15" customHeight="1">
      <c r="B15" s="138" t="s">
        <v>179</v>
      </c>
      <c r="C15" s="237" t="str">
        <f>IF(COUNT('Projektaktivitäten durchgeführt'!C11,'Projektaktivitäten durchgeführt'!C13)=2,'Projektaktivitäten durchgeführt'!C11-'Projektaktivitäten durchgeführt'!C13,"")</f>
        <v/>
      </c>
      <c r="D15" s="135"/>
      <c r="E15" s="237" t="str">
        <f>IF(COUNT('Projektaktivitäten durchgeführt'!E11,'Projektaktivitäten durchgeführt'!E13)=2,'Projektaktivitäten durchgeführt'!E11-'Projektaktivitäten durchgeführt'!E13,"")</f>
        <v/>
      </c>
      <c r="F15" s="135"/>
      <c r="G15" s="237" t="str">
        <f>IF(COUNT('Projektaktivitäten durchgeführt'!G11,'Projektaktivitäten durchgeführt'!G13)=2,'Projektaktivitäten durchgeführt'!G11-'Projektaktivitäten durchgeführt'!G13,"")</f>
        <v/>
      </c>
      <c r="H15" s="135"/>
      <c r="I15" s="237" t="str">
        <f>IF(COUNT('Projektaktivitäten durchgeführt'!I11,'Projektaktivitäten durchgeführt'!I13)=2,'Projektaktivitäten durchgeführt'!I11-'Projektaktivitäten durchgeführt'!I13,"")</f>
        <v/>
      </c>
      <c r="J15" s="135"/>
      <c r="K15" s="237" t="str">
        <f>IF(COUNT('Projektaktivitäten durchgeführt'!K11,'Projektaktivitäten durchgeführt'!K13)=2,'Projektaktivitäten durchgeführt'!K11-'Projektaktivitäten durchgeführt'!K13,"")</f>
        <v/>
      </c>
      <c r="L15" s="135"/>
      <c r="M15" s="237" t="str">
        <f>IF(COUNT('Projektaktivitäten durchgeführt'!M11,'Projektaktivitäten durchgeführt'!M13)=2,'Projektaktivitäten durchgeführt'!M11-'Projektaktivitäten durchgeführt'!M13,"")</f>
        <v/>
      </c>
      <c r="N15" s="135"/>
      <c r="O15" s="237" t="str">
        <f>IF(COUNT('Projektaktivitäten durchgeführt'!O11,'Projektaktivitäten durchgeführt'!O13)=2,'Projektaktivitäten durchgeführt'!O11-'Projektaktivitäten durchgeführt'!O13,"")</f>
        <v/>
      </c>
      <c r="P15" s="135"/>
      <c r="Q15" s="237" t="str">
        <f>IF(COUNT('Projektaktivitäten durchgeführt'!Q11,'Projektaktivitäten durchgeführt'!Q13)=2,'Projektaktivitäten durchgeführt'!Q11-'Projektaktivitäten durchgeführt'!Q13,"")</f>
        <v/>
      </c>
      <c r="R15" s="135"/>
      <c r="S15" s="158"/>
    </row>
    <row r="16" spans="1:19" ht="3.75" customHeight="1">
      <c r="B16" s="9"/>
      <c r="C16" s="18"/>
      <c r="D16" s="18"/>
      <c r="E16" s="18"/>
      <c r="F16" s="18"/>
      <c r="G16" s="18"/>
      <c r="H16" s="18"/>
      <c r="I16" s="18"/>
      <c r="J16" s="18"/>
      <c r="K16" s="18"/>
      <c r="L16" s="18"/>
      <c r="M16" s="18"/>
      <c r="N16" s="18"/>
      <c r="O16" s="18"/>
      <c r="P16" s="18"/>
      <c r="Q16" s="18"/>
      <c r="R16" s="135"/>
      <c r="S16" s="158"/>
    </row>
    <row r="17" spans="1:20" ht="15" customHeight="1">
      <c r="B17" s="138" t="s">
        <v>175</v>
      </c>
      <c r="C17" s="235" t="str">
        <f>IF('Projektaktivitäten durchgeführt'!C13=0,"",IF(COUNT(C11,'Projektaktivitäten durchgeführt'!C13)=2,(C11/'Projektaktivitäten durchgeführt'!C13)-1,""))</f>
        <v/>
      </c>
      <c r="D17" s="153"/>
      <c r="E17" s="235" t="str">
        <f>IF('Projektaktivitäten durchgeführt'!E13=0,"",IF(COUNT(E11,'Projektaktivitäten durchgeführt'!E13)=2,(E11/'Projektaktivitäten durchgeführt'!E13)-1,""))</f>
        <v/>
      </c>
      <c r="F17" s="153"/>
      <c r="G17" s="235" t="str">
        <f>IF('Projektaktivitäten durchgeführt'!G13=0,"",IF(COUNT(G11,'Projektaktivitäten durchgeführt'!G13)=2,(G11/'Projektaktivitäten durchgeführt'!G13)-1,""))</f>
        <v/>
      </c>
      <c r="H17" s="153"/>
      <c r="I17" s="235" t="str">
        <f>IF('Projektaktivitäten durchgeführt'!I13=0,"",IF(COUNT(I11,'Projektaktivitäten durchgeführt'!I13)=2,(I11/'Projektaktivitäten durchgeführt'!I13)-1,""))</f>
        <v/>
      </c>
      <c r="J17" s="153"/>
      <c r="K17" s="235" t="str">
        <f>IF('Projektaktivitäten durchgeführt'!K13=0,"",IF(COUNT(K11,'Projektaktivitäten durchgeführt'!K13)=2,(K11/'Projektaktivitäten durchgeführt'!K13)-1,""))</f>
        <v/>
      </c>
      <c r="L17" s="153"/>
      <c r="M17" s="235" t="str">
        <f>IF('Projektaktivitäten durchgeführt'!M13=0,"",IF(COUNT(M11,'Projektaktivitäten durchgeführt'!M13)=2,(M11/'Projektaktivitäten durchgeführt'!M13)-1,""))</f>
        <v/>
      </c>
      <c r="N17" s="153"/>
      <c r="O17" s="235" t="str">
        <f>IF('Projektaktivitäten durchgeführt'!O13=0,"",IF(COUNT(O11,'Projektaktivitäten durchgeführt'!O13)=2,(O11/'Projektaktivitäten durchgeführt'!O13)-1,""))</f>
        <v/>
      </c>
      <c r="P17" s="153"/>
      <c r="Q17" s="235" t="str">
        <f>IF('Projektaktivitäten durchgeführt'!Q13=0,"",IF(COUNT(Q11,'Projektaktivitäten durchgeführt'!Q13)=2,(Q11/'Projektaktivitäten durchgeführt'!Q13)-1,""))</f>
        <v/>
      </c>
      <c r="R17" s="135"/>
      <c r="S17" s="158"/>
    </row>
    <row r="18" spans="1:20" ht="7.5" customHeight="1">
      <c r="B18" s="8"/>
      <c r="C18" s="8"/>
      <c r="D18" s="8"/>
      <c r="E18" s="8"/>
      <c r="F18" s="8"/>
      <c r="G18" s="8"/>
      <c r="H18" s="8"/>
      <c r="I18" s="8"/>
      <c r="J18" s="8"/>
      <c r="K18" s="8"/>
      <c r="L18" s="8"/>
      <c r="M18" s="8"/>
      <c r="N18" s="8"/>
      <c r="O18" s="8"/>
      <c r="S18" s="8"/>
    </row>
    <row r="19" spans="1:20" ht="13.5">
      <c r="B19" s="168" t="s">
        <v>306</v>
      </c>
      <c r="N19" s="559" t="s">
        <v>369</v>
      </c>
      <c r="O19" s="559"/>
      <c r="P19" s="559"/>
      <c r="Q19" s="559"/>
      <c r="R19" s="559"/>
      <c r="S19" s="559"/>
    </row>
    <row r="20" spans="1:20" ht="13.5">
      <c r="B20" s="168" t="s">
        <v>307</v>
      </c>
      <c r="N20" s="559"/>
      <c r="O20" s="559"/>
      <c r="P20" s="559"/>
      <c r="Q20" s="559"/>
      <c r="R20" s="559"/>
      <c r="S20" s="559"/>
    </row>
    <row r="21" spans="1:20" ht="13.5">
      <c r="B21" s="168" t="s">
        <v>327</v>
      </c>
      <c r="N21" s="559"/>
      <c r="O21" s="559"/>
      <c r="P21" s="559"/>
      <c r="Q21" s="559"/>
      <c r="R21" s="559"/>
      <c r="S21" s="559"/>
    </row>
    <row r="22" spans="1:20" ht="7.5" customHeight="1"/>
    <row r="23" spans="1:20" s="75" customFormat="1" ht="45" customHeight="1">
      <c r="B23" s="336" t="s">
        <v>310</v>
      </c>
      <c r="C23" s="337"/>
      <c r="D23" s="338"/>
      <c r="E23" s="339" t="s">
        <v>95</v>
      </c>
      <c r="F23" s="340"/>
      <c r="G23" s="341"/>
      <c r="H23" s="217" t="s">
        <v>190</v>
      </c>
      <c r="I23" s="218" t="s">
        <v>308</v>
      </c>
      <c r="J23" s="219" t="s">
        <v>231</v>
      </c>
      <c r="K23" s="217" t="s">
        <v>137</v>
      </c>
      <c r="L23" s="217" t="s">
        <v>143</v>
      </c>
      <c r="M23" s="219" t="s">
        <v>232</v>
      </c>
      <c r="N23" s="217" t="s">
        <v>511</v>
      </c>
      <c r="O23" s="219" t="s">
        <v>347</v>
      </c>
      <c r="P23" s="339" t="s">
        <v>96</v>
      </c>
      <c r="Q23" s="342"/>
      <c r="R23" s="342"/>
      <c r="S23" s="343"/>
    </row>
    <row r="24" spans="1:20" ht="15" customHeight="1">
      <c r="A24" s="75"/>
      <c r="B24" s="555" t="str">
        <f>IF('Projektaktivitäten geplant'!B24="","",'Projektaktivitäten geplant'!B24)</f>
        <v/>
      </c>
      <c r="C24" s="556"/>
      <c r="D24" s="557"/>
      <c r="E24" s="556" t="str">
        <f>IF('Projektaktivitäten geplant'!E24="","",'Projektaktivitäten geplant'!E24)</f>
        <v/>
      </c>
      <c r="F24" s="556"/>
      <c r="G24" s="558"/>
      <c r="H24" s="169" t="str">
        <f>IF('Projektaktivitäten geplant'!H24="","",'Projektaktivitäten geplant'!H24)</f>
        <v/>
      </c>
      <c r="I24" s="170" t="str">
        <f>IF('Projektaktivitäten geplant'!I24="","",'Projektaktivitäten geplant'!I24)</f>
        <v/>
      </c>
      <c r="J24" s="170" t="str">
        <f>IF('Projektaktivitäten geplant'!J24="","",'Projektaktivitäten geplant'!J24)</f>
        <v/>
      </c>
      <c r="K24" s="149" t="str">
        <f>IF(COUNT(I24,J24)=2,I24*J24,"")</f>
        <v/>
      </c>
      <c r="L24" s="130"/>
      <c r="M24" s="130"/>
      <c r="N24" s="131" t="str">
        <f>IF(COUNT(K24,L24)=2,K24*L24,"")</f>
        <v/>
      </c>
      <c r="O24" s="130"/>
      <c r="P24" s="546" t="str">
        <f>IF('Projektaktivitäten geplant'!P24="","",'Projektaktivitäten geplant'!P24)</f>
        <v/>
      </c>
      <c r="Q24" s="547"/>
      <c r="R24" s="547"/>
      <c r="S24" s="548"/>
      <c r="T24" s="172" t="str">
        <f>IF(J24="","",IF(L24="","Ø TN/Termin muss angegeben werden!",""))</f>
        <v/>
      </c>
    </row>
    <row r="25" spans="1:20" ht="15" customHeight="1">
      <c r="A25" s="75"/>
      <c r="B25" s="555" t="str">
        <f>IF('Projektaktivitäten geplant'!B25="","",'Projektaktivitäten geplant'!B25)</f>
        <v/>
      </c>
      <c r="C25" s="556"/>
      <c r="D25" s="557"/>
      <c r="E25" s="556" t="str">
        <f>IF('Projektaktivitäten geplant'!E25="","",'Projektaktivitäten geplant'!E25)</f>
        <v/>
      </c>
      <c r="F25" s="556"/>
      <c r="G25" s="558"/>
      <c r="H25" s="169" t="str">
        <f>IF('Projektaktivitäten geplant'!H25="","",'Projektaktivitäten geplant'!H25)</f>
        <v/>
      </c>
      <c r="I25" s="170" t="str">
        <f>IF('Projektaktivitäten geplant'!I25="","",'Projektaktivitäten geplant'!I25)</f>
        <v/>
      </c>
      <c r="J25" s="170" t="str">
        <f>IF('Projektaktivitäten geplant'!J25="","",'Projektaktivitäten geplant'!J25)</f>
        <v/>
      </c>
      <c r="K25" s="149" t="str">
        <f t="shared" ref="K25:K39" si="0">IF(COUNT(I25,J25)=2,I25*J25,"")</f>
        <v/>
      </c>
      <c r="L25" s="130"/>
      <c r="M25" s="130"/>
      <c r="N25" s="131" t="str">
        <f t="shared" ref="N25:N39" si="1">IF(COUNT(K25,L25)=2,K25*L25,"")</f>
        <v/>
      </c>
      <c r="O25" s="130"/>
      <c r="P25" s="546" t="str">
        <f>IF('Projektaktivitäten geplant'!P25="","",'Projektaktivitäten geplant'!P25)</f>
        <v/>
      </c>
      <c r="Q25" s="547"/>
      <c r="R25" s="547"/>
      <c r="S25" s="548"/>
      <c r="T25" s="172" t="str">
        <f t="shared" ref="T25:T39" si="2">IF(J25="","",IF(L25="","Ø TN/Termin muss angegeben werden!",""))</f>
        <v/>
      </c>
    </row>
    <row r="26" spans="1:20" ht="15" customHeight="1">
      <c r="A26" s="75"/>
      <c r="B26" s="555" t="str">
        <f>IF('Projektaktivitäten geplant'!B26="","",'Projektaktivitäten geplant'!B26)</f>
        <v/>
      </c>
      <c r="C26" s="556"/>
      <c r="D26" s="557"/>
      <c r="E26" s="556" t="str">
        <f>IF('Projektaktivitäten geplant'!E26="","",'Projektaktivitäten geplant'!E26)</f>
        <v/>
      </c>
      <c r="F26" s="556"/>
      <c r="G26" s="558"/>
      <c r="H26" s="169" t="str">
        <f>IF('Projektaktivitäten geplant'!H26="","",'Projektaktivitäten geplant'!H26)</f>
        <v/>
      </c>
      <c r="I26" s="170" t="str">
        <f>IF('Projektaktivitäten geplant'!I26="","",'Projektaktivitäten geplant'!I26)</f>
        <v/>
      </c>
      <c r="J26" s="170" t="str">
        <f>IF('Projektaktivitäten geplant'!J26="","",'Projektaktivitäten geplant'!J26)</f>
        <v/>
      </c>
      <c r="K26" s="149" t="str">
        <f t="shared" si="0"/>
        <v/>
      </c>
      <c r="L26" s="130"/>
      <c r="M26" s="130"/>
      <c r="N26" s="131" t="str">
        <f t="shared" si="1"/>
        <v/>
      </c>
      <c r="O26" s="130"/>
      <c r="P26" s="546" t="str">
        <f>IF('Projektaktivitäten geplant'!P26="","",'Projektaktivitäten geplant'!P26)</f>
        <v/>
      </c>
      <c r="Q26" s="547"/>
      <c r="R26" s="547"/>
      <c r="S26" s="548"/>
      <c r="T26" s="172" t="str">
        <f t="shared" si="2"/>
        <v/>
      </c>
    </row>
    <row r="27" spans="1:20" ht="15" customHeight="1">
      <c r="A27" s="75"/>
      <c r="B27" s="555" t="str">
        <f>IF('Projektaktivitäten geplant'!B27="","",'Projektaktivitäten geplant'!B27)</f>
        <v/>
      </c>
      <c r="C27" s="556"/>
      <c r="D27" s="557"/>
      <c r="E27" s="556" t="str">
        <f>IF('Projektaktivitäten geplant'!E27="","",'Projektaktivitäten geplant'!E27)</f>
        <v/>
      </c>
      <c r="F27" s="556"/>
      <c r="G27" s="558"/>
      <c r="H27" s="169" t="str">
        <f>IF('Projektaktivitäten geplant'!H27="","",'Projektaktivitäten geplant'!H27)</f>
        <v/>
      </c>
      <c r="I27" s="170" t="str">
        <f>IF('Projektaktivitäten geplant'!I27="","",'Projektaktivitäten geplant'!I27)</f>
        <v/>
      </c>
      <c r="J27" s="170" t="str">
        <f>IF('Projektaktivitäten geplant'!J27="","",'Projektaktivitäten geplant'!J27)</f>
        <v/>
      </c>
      <c r="K27" s="149" t="str">
        <f t="shared" si="0"/>
        <v/>
      </c>
      <c r="L27" s="130"/>
      <c r="M27" s="130"/>
      <c r="N27" s="131" t="str">
        <f t="shared" si="1"/>
        <v/>
      </c>
      <c r="O27" s="130"/>
      <c r="P27" s="546" t="str">
        <f>IF('Projektaktivitäten geplant'!P27="","",'Projektaktivitäten geplant'!P27)</f>
        <v/>
      </c>
      <c r="Q27" s="547"/>
      <c r="R27" s="547"/>
      <c r="S27" s="548"/>
      <c r="T27" s="172" t="str">
        <f t="shared" si="2"/>
        <v/>
      </c>
    </row>
    <row r="28" spans="1:20" ht="15" customHeight="1">
      <c r="A28" s="75"/>
      <c r="B28" s="555" t="str">
        <f>IF('Projektaktivitäten geplant'!B28="","",'Projektaktivitäten geplant'!B28)</f>
        <v/>
      </c>
      <c r="C28" s="556"/>
      <c r="D28" s="557"/>
      <c r="E28" s="556" t="str">
        <f>IF('Projektaktivitäten geplant'!E28="","",'Projektaktivitäten geplant'!E28)</f>
        <v/>
      </c>
      <c r="F28" s="556"/>
      <c r="G28" s="558"/>
      <c r="H28" s="169" t="str">
        <f>IF('Projektaktivitäten geplant'!H28="","",'Projektaktivitäten geplant'!H28)</f>
        <v/>
      </c>
      <c r="I28" s="170" t="str">
        <f>IF('Projektaktivitäten geplant'!I28="","",'Projektaktivitäten geplant'!I28)</f>
        <v/>
      </c>
      <c r="J28" s="170" t="str">
        <f>IF('Projektaktivitäten geplant'!J28="","",'Projektaktivitäten geplant'!J28)</f>
        <v/>
      </c>
      <c r="K28" s="149" t="str">
        <f t="shared" si="0"/>
        <v/>
      </c>
      <c r="L28" s="130"/>
      <c r="M28" s="130"/>
      <c r="N28" s="131" t="str">
        <f t="shared" si="1"/>
        <v/>
      </c>
      <c r="O28" s="130"/>
      <c r="P28" s="546" t="str">
        <f>IF('Projektaktivitäten geplant'!P28="","",'Projektaktivitäten geplant'!P28)</f>
        <v/>
      </c>
      <c r="Q28" s="547"/>
      <c r="R28" s="547"/>
      <c r="S28" s="548"/>
      <c r="T28" s="172" t="str">
        <f t="shared" si="2"/>
        <v/>
      </c>
    </row>
    <row r="29" spans="1:20" ht="15" customHeight="1">
      <c r="A29" s="75"/>
      <c r="B29" s="555" t="str">
        <f>IF('Projektaktivitäten geplant'!B29="","",'Projektaktivitäten geplant'!B29)</f>
        <v/>
      </c>
      <c r="C29" s="556"/>
      <c r="D29" s="557"/>
      <c r="E29" s="556" t="str">
        <f>IF('Projektaktivitäten geplant'!E29="","",'Projektaktivitäten geplant'!E29)</f>
        <v/>
      </c>
      <c r="F29" s="556"/>
      <c r="G29" s="558"/>
      <c r="H29" s="169" t="str">
        <f>IF('Projektaktivitäten geplant'!H29="","",'Projektaktivitäten geplant'!H29)</f>
        <v/>
      </c>
      <c r="I29" s="170" t="str">
        <f>IF('Projektaktivitäten geplant'!I29="","",'Projektaktivitäten geplant'!I29)</f>
        <v/>
      </c>
      <c r="J29" s="170" t="str">
        <f>IF('Projektaktivitäten geplant'!J29="","",'Projektaktivitäten geplant'!J29)</f>
        <v/>
      </c>
      <c r="K29" s="149" t="str">
        <f t="shared" si="0"/>
        <v/>
      </c>
      <c r="L29" s="130"/>
      <c r="M29" s="130"/>
      <c r="N29" s="131" t="str">
        <f t="shared" si="1"/>
        <v/>
      </c>
      <c r="O29" s="130"/>
      <c r="P29" s="546" t="str">
        <f>IF('Projektaktivitäten geplant'!P29="","",'Projektaktivitäten geplant'!P29)</f>
        <v/>
      </c>
      <c r="Q29" s="547"/>
      <c r="R29" s="547"/>
      <c r="S29" s="548"/>
      <c r="T29" s="172" t="str">
        <f t="shared" si="2"/>
        <v/>
      </c>
    </row>
    <row r="30" spans="1:20" ht="15" customHeight="1">
      <c r="A30" s="75"/>
      <c r="B30" s="555" t="str">
        <f>IF('Projektaktivitäten geplant'!B30="","",'Projektaktivitäten geplant'!B30)</f>
        <v/>
      </c>
      <c r="C30" s="556"/>
      <c r="D30" s="557"/>
      <c r="E30" s="556" t="str">
        <f>IF('Projektaktivitäten geplant'!E30="","",'Projektaktivitäten geplant'!E30)</f>
        <v/>
      </c>
      <c r="F30" s="556"/>
      <c r="G30" s="558"/>
      <c r="H30" s="169" t="str">
        <f>IF('Projektaktivitäten geplant'!H30="","",'Projektaktivitäten geplant'!H30)</f>
        <v/>
      </c>
      <c r="I30" s="170" t="str">
        <f>IF('Projektaktivitäten geplant'!I30="","",'Projektaktivitäten geplant'!I30)</f>
        <v/>
      </c>
      <c r="J30" s="170" t="str">
        <f>IF('Projektaktivitäten geplant'!J30="","",'Projektaktivitäten geplant'!J30)</f>
        <v/>
      </c>
      <c r="K30" s="149" t="str">
        <f t="shared" si="0"/>
        <v/>
      </c>
      <c r="L30" s="130"/>
      <c r="M30" s="130"/>
      <c r="N30" s="131" t="str">
        <f t="shared" si="1"/>
        <v/>
      </c>
      <c r="O30" s="130"/>
      <c r="P30" s="546" t="str">
        <f>IF('Projektaktivitäten geplant'!P30="","",'Projektaktivitäten geplant'!P30)</f>
        <v/>
      </c>
      <c r="Q30" s="547"/>
      <c r="R30" s="547"/>
      <c r="S30" s="548"/>
      <c r="T30" s="172" t="str">
        <f t="shared" si="2"/>
        <v/>
      </c>
    </row>
    <row r="31" spans="1:20" ht="15" customHeight="1">
      <c r="A31" s="75"/>
      <c r="B31" s="555" t="str">
        <f>IF('Projektaktivitäten geplant'!B31="","",'Projektaktivitäten geplant'!B31)</f>
        <v/>
      </c>
      <c r="C31" s="556"/>
      <c r="D31" s="557"/>
      <c r="E31" s="556" t="str">
        <f>IF('Projektaktivitäten geplant'!E31="","",'Projektaktivitäten geplant'!E31)</f>
        <v/>
      </c>
      <c r="F31" s="556"/>
      <c r="G31" s="558"/>
      <c r="H31" s="169" t="str">
        <f>IF('Projektaktivitäten geplant'!H31="","",'Projektaktivitäten geplant'!H31)</f>
        <v/>
      </c>
      <c r="I31" s="170" t="str">
        <f>IF('Projektaktivitäten geplant'!I31="","",'Projektaktivitäten geplant'!I31)</f>
        <v/>
      </c>
      <c r="J31" s="170" t="str">
        <f>IF('Projektaktivitäten geplant'!J31="","",'Projektaktivitäten geplant'!J31)</f>
        <v/>
      </c>
      <c r="K31" s="149" t="str">
        <f t="shared" si="0"/>
        <v/>
      </c>
      <c r="L31" s="130"/>
      <c r="M31" s="130"/>
      <c r="N31" s="131" t="str">
        <f t="shared" si="1"/>
        <v/>
      </c>
      <c r="O31" s="130"/>
      <c r="P31" s="546" t="str">
        <f>IF('Projektaktivitäten geplant'!P31="","",'Projektaktivitäten geplant'!P31)</f>
        <v/>
      </c>
      <c r="Q31" s="547"/>
      <c r="R31" s="547"/>
      <c r="S31" s="548"/>
      <c r="T31" s="172" t="str">
        <f t="shared" si="2"/>
        <v/>
      </c>
    </row>
    <row r="32" spans="1:20" ht="15" customHeight="1">
      <c r="A32" s="75"/>
      <c r="B32" s="555" t="str">
        <f>IF('Projektaktivitäten geplant'!B32="","",'Projektaktivitäten geplant'!B32)</f>
        <v/>
      </c>
      <c r="C32" s="556"/>
      <c r="D32" s="557"/>
      <c r="E32" s="556" t="str">
        <f>IF('Projektaktivitäten geplant'!E32="","",'Projektaktivitäten geplant'!E32)</f>
        <v/>
      </c>
      <c r="F32" s="556"/>
      <c r="G32" s="558"/>
      <c r="H32" s="169" t="str">
        <f>IF('Projektaktivitäten geplant'!H32="","",'Projektaktivitäten geplant'!H32)</f>
        <v/>
      </c>
      <c r="I32" s="170" t="str">
        <f>IF('Projektaktivitäten geplant'!I32="","",'Projektaktivitäten geplant'!I32)</f>
        <v/>
      </c>
      <c r="J32" s="170" t="str">
        <f>IF('Projektaktivitäten geplant'!J32="","",'Projektaktivitäten geplant'!J32)</f>
        <v/>
      </c>
      <c r="K32" s="149" t="str">
        <f t="shared" si="0"/>
        <v/>
      </c>
      <c r="L32" s="130"/>
      <c r="M32" s="130"/>
      <c r="N32" s="131" t="str">
        <f t="shared" si="1"/>
        <v/>
      </c>
      <c r="O32" s="130"/>
      <c r="P32" s="546" t="str">
        <f>IF('Projektaktivitäten geplant'!P32="","",'Projektaktivitäten geplant'!P32)</f>
        <v/>
      </c>
      <c r="Q32" s="547"/>
      <c r="R32" s="547"/>
      <c r="S32" s="548"/>
      <c r="T32" s="172" t="str">
        <f t="shared" si="2"/>
        <v/>
      </c>
    </row>
    <row r="33" spans="1:23" ht="15" customHeight="1">
      <c r="A33" s="75"/>
      <c r="B33" s="555" t="str">
        <f>IF('Projektaktivitäten geplant'!B33="","",'Projektaktivitäten geplant'!B33)</f>
        <v/>
      </c>
      <c r="C33" s="556"/>
      <c r="D33" s="557"/>
      <c r="E33" s="556" t="str">
        <f>IF('Projektaktivitäten geplant'!E33="","",'Projektaktivitäten geplant'!E33)</f>
        <v/>
      </c>
      <c r="F33" s="556"/>
      <c r="G33" s="558"/>
      <c r="H33" s="169" t="str">
        <f>IF('Projektaktivitäten geplant'!H33="","",'Projektaktivitäten geplant'!H33)</f>
        <v/>
      </c>
      <c r="I33" s="170" t="str">
        <f>IF('Projektaktivitäten geplant'!I33="","",'Projektaktivitäten geplant'!I33)</f>
        <v/>
      </c>
      <c r="J33" s="170" t="str">
        <f>IF('Projektaktivitäten geplant'!J33="","",'Projektaktivitäten geplant'!J33)</f>
        <v/>
      </c>
      <c r="K33" s="149" t="str">
        <f t="shared" si="0"/>
        <v/>
      </c>
      <c r="L33" s="130"/>
      <c r="M33" s="130"/>
      <c r="N33" s="131" t="str">
        <f t="shared" si="1"/>
        <v/>
      </c>
      <c r="O33" s="130"/>
      <c r="P33" s="546" t="str">
        <f>IF('Projektaktivitäten geplant'!P33="","",'Projektaktivitäten geplant'!P33)</f>
        <v/>
      </c>
      <c r="Q33" s="547"/>
      <c r="R33" s="547"/>
      <c r="S33" s="548"/>
      <c r="T33" s="172" t="str">
        <f t="shared" si="2"/>
        <v/>
      </c>
    </row>
    <row r="34" spans="1:23" ht="15" customHeight="1">
      <c r="A34" s="75"/>
      <c r="B34" s="555" t="str">
        <f>IF('Projektaktivitäten geplant'!B34="","",'Projektaktivitäten geplant'!B34)</f>
        <v/>
      </c>
      <c r="C34" s="556"/>
      <c r="D34" s="557"/>
      <c r="E34" s="556" t="str">
        <f>IF('Projektaktivitäten geplant'!E34="","",'Projektaktivitäten geplant'!E34)</f>
        <v/>
      </c>
      <c r="F34" s="556"/>
      <c r="G34" s="558"/>
      <c r="H34" s="169" t="str">
        <f>IF('Projektaktivitäten geplant'!H34="","",'Projektaktivitäten geplant'!H34)</f>
        <v/>
      </c>
      <c r="I34" s="170" t="str">
        <f>IF('Projektaktivitäten geplant'!I34="","",'Projektaktivitäten geplant'!I34)</f>
        <v/>
      </c>
      <c r="J34" s="170" t="str">
        <f>IF('Projektaktivitäten geplant'!J34="","",'Projektaktivitäten geplant'!J34)</f>
        <v/>
      </c>
      <c r="K34" s="149" t="str">
        <f t="shared" si="0"/>
        <v/>
      </c>
      <c r="L34" s="130"/>
      <c r="M34" s="130"/>
      <c r="N34" s="131" t="str">
        <f t="shared" si="1"/>
        <v/>
      </c>
      <c r="O34" s="130"/>
      <c r="P34" s="546" t="str">
        <f>IF('Projektaktivitäten geplant'!P34="","",'Projektaktivitäten geplant'!P34)</f>
        <v/>
      </c>
      <c r="Q34" s="547"/>
      <c r="R34" s="547"/>
      <c r="S34" s="548"/>
      <c r="T34" s="172" t="str">
        <f t="shared" si="2"/>
        <v/>
      </c>
    </row>
    <row r="35" spans="1:23" ht="15" customHeight="1">
      <c r="A35" s="75"/>
      <c r="B35" s="555" t="str">
        <f>IF('Projektaktivitäten geplant'!B35="","",'Projektaktivitäten geplant'!B35)</f>
        <v/>
      </c>
      <c r="C35" s="556"/>
      <c r="D35" s="557"/>
      <c r="E35" s="556" t="str">
        <f>IF('Projektaktivitäten geplant'!E35="","",'Projektaktivitäten geplant'!E35)</f>
        <v/>
      </c>
      <c r="F35" s="556"/>
      <c r="G35" s="558"/>
      <c r="H35" s="169" t="str">
        <f>IF('Projektaktivitäten geplant'!H35="","",'Projektaktivitäten geplant'!H35)</f>
        <v/>
      </c>
      <c r="I35" s="170" t="str">
        <f>IF('Projektaktivitäten geplant'!I35="","",'Projektaktivitäten geplant'!I35)</f>
        <v/>
      </c>
      <c r="J35" s="170" t="str">
        <f>IF('Projektaktivitäten geplant'!J35="","",'Projektaktivitäten geplant'!J35)</f>
        <v/>
      </c>
      <c r="K35" s="149" t="str">
        <f t="shared" si="0"/>
        <v/>
      </c>
      <c r="L35" s="130"/>
      <c r="M35" s="130"/>
      <c r="N35" s="131" t="str">
        <f t="shared" si="1"/>
        <v/>
      </c>
      <c r="O35" s="130"/>
      <c r="P35" s="546" t="str">
        <f>IF('Projektaktivitäten geplant'!P35="","",'Projektaktivitäten geplant'!P35)</f>
        <v/>
      </c>
      <c r="Q35" s="547"/>
      <c r="R35" s="547"/>
      <c r="S35" s="548"/>
      <c r="T35" s="172" t="str">
        <f t="shared" si="2"/>
        <v/>
      </c>
    </row>
    <row r="36" spans="1:23" ht="15" customHeight="1">
      <c r="A36" s="75"/>
      <c r="B36" s="555" t="str">
        <f>IF('Projektaktivitäten geplant'!B36="","",'Projektaktivitäten geplant'!B36)</f>
        <v/>
      </c>
      <c r="C36" s="556"/>
      <c r="D36" s="557"/>
      <c r="E36" s="556" t="str">
        <f>IF('Projektaktivitäten geplant'!E36="","",'Projektaktivitäten geplant'!E36)</f>
        <v/>
      </c>
      <c r="F36" s="556"/>
      <c r="G36" s="558"/>
      <c r="H36" s="169" t="str">
        <f>IF('Projektaktivitäten geplant'!H36="","",'Projektaktivitäten geplant'!H36)</f>
        <v/>
      </c>
      <c r="I36" s="170" t="str">
        <f>IF('Projektaktivitäten geplant'!I36="","",'Projektaktivitäten geplant'!I36)</f>
        <v/>
      </c>
      <c r="J36" s="170" t="str">
        <f>IF('Projektaktivitäten geplant'!J36="","",'Projektaktivitäten geplant'!J36)</f>
        <v/>
      </c>
      <c r="K36" s="149" t="str">
        <f t="shared" si="0"/>
        <v/>
      </c>
      <c r="L36" s="130"/>
      <c r="M36" s="130"/>
      <c r="N36" s="131" t="str">
        <f t="shared" si="1"/>
        <v/>
      </c>
      <c r="O36" s="130"/>
      <c r="P36" s="546" t="str">
        <f>IF('Projektaktivitäten geplant'!P36="","",'Projektaktivitäten geplant'!P36)</f>
        <v/>
      </c>
      <c r="Q36" s="547"/>
      <c r="R36" s="547"/>
      <c r="S36" s="548"/>
      <c r="T36" s="172" t="str">
        <f t="shared" si="2"/>
        <v/>
      </c>
    </row>
    <row r="37" spans="1:23" ht="15" customHeight="1">
      <c r="A37" s="75"/>
      <c r="B37" s="555" t="str">
        <f>IF('Projektaktivitäten geplant'!B37="","",'Projektaktivitäten geplant'!B37)</f>
        <v/>
      </c>
      <c r="C37" s="556"/>
      <c r="D37" s="557"/>
      <c r="E37" s="556" t="str">
        <f>IF('Projektaktivitäten geplant'!E37="","",'Projektaktivitäten geplant'!E37)</f>
        <v/>
      </c>
      <c r="F37" s="556"/>
      <c r="G37" s="558"/>
      <c r="H37" s="169" t="str">
        <f>IF('Projektaktivitäten geplant'!H37="","",'Projektaktivitäten geplant'!H37)</f>
        <v/>
      </c>
      <c r="I37" s="170" t="str">
        <f>IF('Projektaktivitäten geplant'!I37="","",'Projektaktivitäten geplant'!I37)</f>
        <v/>
      </c>
      <c r="J37" s="170" t="str">
        <f>IF('Projektaktivitäten geplant'!J37="","",'Projektaktivitäten geplant'!J37)</f>
        <v/>
      </c>
      <c r="K37" s="149" t="str">
        <f t="shared" si="0"/>
        <v/>
      </c>
      <c r="L37" s="130"/>
      <c r="M37" s="130"/>
      <c r="N37" s="131" t="str">
        <f t="shared" si="1"/>
        <v/>
      </c>
      <c r="O37" s="130"/>
      <c r="P37" s="546" t="str">
        <f>IF('Projektaktivitäten geplant'!P37="","",'Projektaktivitäten geplant'!P37)</f>
        <v/>
      </c>
      <c r="Q37" s="547"/>
      <c r="R37" s="547"/>
      <c r="S37" s="548"/>
      <c r="T37" s="172" t="str">
        <f t="shared" si="2"/>
        <v/>
      </c>
    </row>
    <row r="38" spans="1:23" ht="15" customHeight="1">
      <c r="A38" s="75"/>
      <c r="B38" s="551" t="str">
        <f>IF('Projektaktivitäten geplant'!B38="","",'Projektaktivitäten geplant'!B38)</f>
        <v/>
      </c>
      <c r="C38" s="547"/>
      <c r="D38" s="552"/>
      <c r="E38" s="549" t="str">
        <f>IF('Projektaktivitäten geplant'!E38="","",'Projektaktivitäten geplant'!E38)</f>
        <v/>
      </c>
      <c r="F38" s="547"/>
      <c r="G38" s="550"/>
      <c r="H38" s="169" t="str">
        <f>IF('Projektaktivitäten geplant'!H38="","",'Projektaktivitäten geplant'!H38)</f>
        <v/>
      </c>
      <c r="I38" s="170" t="str">
        <f>IF('Projektaktivitäten geplant'!I38="","",'Projektaktivitäten geplant'!I38)</f>
        <v/>
      </c>
      <c r="J38" s="170" t="str">
        <f>IF('Projektaktivitäten geplant'!J38="","",'Projektaktivitäten geplant'!J38)</f>
        <v/>
      </c>
      <c r="K38" s="149" t="str">
        <f t="shared" si="0"/>
        <v/>
      </c>
      <c r="L38" s="130"/>
      <c r="M38" s="130"/>
      <c r="N38" s="131" t="str">
        <f t="shared" si="1"/>
        <v/>
      </c>
      <c r="O38" s="130"/>
      <c r="P38" s="546" t="str">
        <f>IF('Projektaktivitäten geplant'!P38="","",'Projektaktivitäten geplant'!P38)</f>
        <v/>
      </c>
      <c r="Q38" s="547"/>
      <c r="R38" s="547"/>
      <c r="S38" s="548"/>
      <c r="T38" s="172" t="str">
        <f t="shared" si="2"/>
        <v/>
      </c>
    </row>
    <row r="39" spans="1:23" ht="15" customHeight="1">
      <c r="A39" s="75"/>
      <c r="B39" s="551" t="str">
        <f>IF('Projektaktivitäten geplant'!B39="","",'Projektaktivitäten geplant'!B39)</f>
        <v/>
      </c>
      <c r="C39" s="547"/>
      <c r="D39" s="552"/>
      <c r="E39" s="549" t="str">
        <f>IF('Projektaktivitäten geplant'!E39="","",'Projektaktivitäten geplant'!E39)</f>
        <v/>
      </c>
      <c r="F39" s="547"/>
      <c r="G39" s="550"/>
      <c r="H39" s="169" t="str">
        <f>IF('Projektaktivitäten geplant'!H39="","",'Projektaktivitäten geplant'!H39)</f>
        <v/>
      </c>
      <c r="I39" s="170" t="str">
        <f>IF('Projektaktivitäten geplant'!I39="","",'Projektaktivitäten geplant'!I39)</f>
        <v/>
      </c>
      <c r="J39" s="170" t="str">
        <f>IF('Projektaktivitäten geplant'!J39="","",'Projektaktivitäten geplant'!J39)</f>
        <v/>
      </c>
      <c r="K39" s="149" t="str">
        <f t="shared" si="0"/>
        <v/>
      </c>
      <c r="L39" s="130"/>
      <c r="M39" s="167"/>
      <c r="N39" s="131" t="str">
        <f t="shared" si="1"/>
        <v/>
      </c>
      <c r="O39" s="130"/>
      <c r="P39" s="546" t="str">
        <f>IF('Projektaktivitäten geplant'!P39="","",'Projektaktivitäten geplant'!P39)</f>
        <v/>
      </c>
      <c r="Q39" s="547"/>
      <c r="R39" s="547"/>
      <c r="S39" s="548"/>
      <c r="T39" s="172" t="str">
        <f t="shared" si="2"/>
        <v/>
      </c>
    </row>
    <row r="40" spans="1:23" ht="40.5" customHeight="1">
      <c r="B40" s="553" t="s">
        <v>370</v>
      </c>
      <c r="C40" s="554"/>
      <c r="D40" s="554"/>
      <c r="E40" s="479"/>
      <c r="F40" s="480"/>
      <c r="G40" s="480"/>
      <c r="H40" s="480"/>
      <c r="I40" s="480"/>
      <c r="J40" s="480"/>
      <c r="K40" s="480"/>
      <c r="L40" s="480"/>
      <c r="M40" s="480"/>
      <c r="N40" s="480"/>
      <c r="O40" s="480"/>
      <c r="P40" s="480"/>
      <c r="Q40" s="480"/>
      <c r="R40" s="480"/>
      <c r="S40" s="481"/>
      <c r="W40" s="75"/>
    </row>
    <row r="354" spans="3:3">
      <c r="C354" s="3" t="s">
        <v>493</v>
      </c>
    </row>
    <row r="355" spans="3:3">
      <c r="C355" s="3" t="s">
        <v>499</v>
      </c>
    </row>
  </sheetData>
  <sheetProtection algorithmName="SHA-512" hashValue="7TB5KBBvxJ+iNBte9b7Pukbvy1nZBnpmqvr41lYhEvk2/pxIuRGs3wo4V7M5DSHxI8hXnZ0OeZy8XrGI9LHosg==" saltValue="DpSNiRpvFViAXgIrMsArTQ==" spinCount="100000" sheet="1" objects="1" scenarios="1"/>
  <mergeCells count="56">
    <mergeCell ref="R2:S2"/>
    <mergeCell ref="R4:S4"/>
    <mergeCell ref="B23:D23"/>
    <mergeCell ref="E23:G23"/>
    <mergeCell ref="P23:S23"/>
    <mergeCell ref="B24:D24"/>
    <mergeCell ref="E24:G24"/>
    <mergeCell ref="P24:S24"/>
    <mergeCell ref="N19:S21"/>
    <mergeCell ref="B25:D25"/>
    <mergeCell ref="E25:G25"/>
    <mergeCell ref="P25:S25"/>
    <mergeCell ref="B26:D26"/>
    <mergeCell ref="E26:G26"/>
    <mergeCell ref="P26:S26"/>
    <mergeCell ref="B27:D27"/>
    <mergeCell ref="E27:G27"/>
    <mergeCell ref="P27:S27"/>
    <mergeCell ref="B28:D28"/>
    <mergeCell ref="E28:G28"/>
    <mergeCell ref="P28:S28"/>
    <mergeCell ref="B29:D29"/>
    <mergeCell ref="E29:G29"/>
    <mergeCell ref="P29:S29"/>
    <mergeCell ref="B30:D30"/>
    <mergeCell ref="E30:G30"/>
    <mergeCell ref="P30:S30"/>
    <mergeCell ref="B31:D31"/>
    <mergeCell ref="E31:G31"/>
    <mergeCell ref="P31:S31"/>
    <mergeCell ref="B32:D32"/>
    <mergeCell ref="E32:G32"/>
    <mergeCell ref="P32:S32"/>
    <mergeCell ref="B33:D33"/>
    <mergeCell ref="E33:G33"/>
    <mergeCell ref="P33:S33"/>
    <mergeCell ref="B34:D34"/>
    <mergeCell ref="E34:G34"/>
    <mergeCell ref="P34:S34"/>
    <mergeCell ref="B37:D37"/>
    <mergeCell ref="E37:G37"/>
    <mergeCell ref="P37:S37"/>
    <mergeCell ref="B35:D35"/>
    <mergeCell ref="E35:G35"/>
    <mergeCell ref="P35:S35"/>
    <mergeCell ref="B36:D36"/>
    <mergeCell ref="E36:G36"/>
    <mergeCell ref="P36:S36"/>
    <mergeCell ref="P38:S38"/>
    <mergeCell ref="E38:G38"/>
    <mergeCell ref="B38:D38"/>
    <mergeCell ref="B40:D40"/>
    <mergeCell ref="E40:S40"/>
    <mergeCell ref="B39:D39"/>
    <mergeCell ref="E39:G39"/>
    <mergeCell ref="P39:S39"/>
  </mergeCells>
  <conditionalFormatting sqref="E28:F28">
    <cfRule type="expression" dxfId="31" priority="16" stopIfTrue="1">
      <formula>H28="x"</formula>
    </cfRule>
  </conditionalFormatting>
  <conditionalFormatting sqref="E29:F29">
    <cfRule type="expression" dxfId="30" priority="12" stopIfTrue="1">
      <formula>H29="x"</formula>
    </cfRule>
  </conditionalFormatting>
  <conditionalFormatting sqref="E31:G31">
    <cfRule type="expression" dxfId="29" priority="6" stopIfTrue="1">
      <formula>I31="x"</formula>
    </cfRule>
    <cfRule type="expression" dxfId="28" priority="7" stopIfTrue="1">
      <formula>H31="x"</formula>
    </cfRule>
  </conditionalFormatting>
  <conditionalFormatting sqref="E23:O23">
    <cfRule type="expression" dxfId="27" priority="18" stopIfTrue="1">
      <formula>#REF!="x"</formula>
    </cfRule>
  </conditionalFormatting>
  <conditionalFormatting sqref="F24:F37 E24:E39 H24:J39 F34:G37 G27:G28">
    <cfRule type="expression" dxfId="26" priority="14" stopIfTrue="1">
      <formula>I24="x"</formula>
    </cfRule>
  </conditionalFormatting>
  <conditionalFormatting sqref="F24:F37">
    <cfRule type="expression" dxfId="25" priority="1" stopIfTrue="1">
      <formula>J24="x"</formula>
    </cfRule>
  </conditionalFormatting>
  <conditionalFormatting sqref="F30:F37">
    <cfRule type="expression" dxfId="24" priority="10" stopIfTrue="1">
      <formula>I30="x"</formula>
    </cfRule>
  </conditionalFormatting>
  <conditionalFormatting sqref="G24:G37 J24:J39 F27:F37 E27:E39">
    <cfRule type="expression" dxfId="23" priority="22" stopIfTrue="1">
      <formula>H24="x"</formula>
    </cfRule>
  </conditionalFormatting>
  <conditionalFormatting sqref="G24:G37">
    <cfRule type="expression" dxfId="22" priority="3" stopIfTrue="1">
      <formula>J24="x"</formula>
    </cfRule>
  </conditionalFormatting>
  <conditionalFormatting sqref="G32">
    <cfRule type="expression" dxfId="21" priority="9" stopIfTrue="1">
      <formula>J32="x"</formula>
    </cfRule>
  </conditionalFormatting>
  <conditionalFormatting sqref="G32:G33">
    <cfRule type="expression" dxfId="20" priority="8" stopIfTrue="1">
      <formula>K32="x"</formula>
    </cfRule>
  </conditionalFormatting>
  <conditionalFormatting sqref="H27:H39">
    <cfRule type="expression" dxfId="19" priority="11" stopIfTrue="1">
      <formula>M27="x"</formula>
    </cfRule>
    <cfRule type="expression" dxfId="18" priority="17" stopIfTrue="1">
      <formula>N27="x"</formula>
    </cfRule>
  </conditionalFormatting>
  <conditionalFormatting sqref="H31">
    <cfRule type="expression" dxfId="17" priority="4" stopIfTrue="1">
      <formula>M31="x"</formula>
    </cfRule>
    <cfRule type="expression" dxfId="16" priority="5" stopIfTrue="1">
      <formula>N31="x"</formula>
    </cfRule>
  </conditionalFormatting>
  <conditionalFormatting sqref="H24:J39 F24:G37 E24:E39 C24:C37 B24:B39">
    <cfRule type="expression" dxfId="15" priority="21" stopIfTrue="1">
      <formula>#REF!="x"</formula>
    </cfRule>
  </conditionalFormatting>
  <conditionalFormatting sqref="M24:M39">
    <cfRule type="expression" dxfId="14" priority="15" stopIfTrue="1">
      <formula>#REF!="x"</formula>
    </cfRule>
  </conditionalFormatting>
  <printOptions horizontalCentered="1"/>
  <pageMargins left="0.15748031496062992" right="0.39370078740157483" top="0.31496062992125984" bottom="0.31496062992125984" header="0.19685039370078741" footer="0.19685039370078741"/>
  <pageSetup paperSize="9" scale="88" fitToHeight="0" orientation="landscape" r:id="rId1"/>
  <headerFooter alignWithMargins="0">
    <oddFooter>&amp;L&amp;9&amp;D&amp;R&amp;9Projektaktivitäten durchgeführt Seite &amp;P von &amp;N</oddFooter>
  </headerFooter>
  <ignoredErrors>
    <ignoredError sqref="B26:S39 B24:K24 N24 P24:S24 B25:K25 N25:S2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A168-87E7-4FD4-86C6-2A0D7173B0F1}">
  <sheetPr codeName="Tabelle13">
    <tabColor rgb="FFFFC000"/>
    <pageSetUpPr fitToPage="1"/>
  </sheetPr>
  <dimension ref="A1:S356"/>
  <sheetViews>
    <sheetView workbookViewId="0"/>
  </sheetViews>
  <sheetFormatPr baseColWidth="10" defaultRowHeight="12.75"/>
  <cols>
    <col min="1" max="1" width="5.7109375" style="2" customWidth="1"/>
    <col min="2" max="2" width="17.140625" style="2" customWidth="1"/>
    <col min="3" max="10" width="8.5703125" style="2" customWidth="1"/>
    <col min="11" max="11" width="8.7109375" style="2" customWidth="1"/>
    <col min="12" max="16" width="8.5703125" style="2" customWidth="1"/>
    <col min="17" max="17" width="10" style="2" customWidth="1"/>
    <col min="18" max="18" width="8.5703125" style="2" customWidth="1"/>
    <col min="19" max="19" width="10" style="2" customWidth="1"/>
    <col min="20" max="16384" width="11.42578125" style="2"/>
  </cols>
  <sheetData>
    <row r="1" spans="1:19" ht="12" customHeight="1">
      <c r="J1" s="16"/>
      <c r="K1" s="16"/>
      <c r="L1" s="16"/>
      <c r="M1" s="16"/>
      <c r="N1" s="16"/>
      <c r="O1" s="16"/>
      <c r="P1" s="16"/>
      <c r="Q1" s="16"/>
      <c r="R1" s="16"/>
      <c r="S1" s="16"/>
    </row>
    <row r="2" spans="1:19" ht="17.25" customHeight="1">
      <c r="B2" s="95" t="s">
        <v>81</v>
      </c>
      <c r="C2" s="95"/>
      <c r="D2" s="95"/>
      <c r="E2" s="11"/>
      <c r="F2" s="11"/>
      <c r="R2" s="332" t="str">
        <f>IF(Projekteingabe!N2="","",Projekteingabe!N2)</f>
        <v/>
      </c>
      <c r="S2" s="333"/>
    </row>
    <row r="3" spans="1:19" ht="24" customHeight="1">
      <c r="B3" s="96" t="s">
        <v>497</v>
      </c>
      <c r="C3" s="96"/>
      <c r="D3" s="96"/>
      <c r="E3" s="80"/>
      <c r="F3" s="80"/>
      <c r="J3" s="16"/>
      <c r="K3" s="16"/>
      <c r="L3" s="16"/>
      <c r="M3" s="16"/>
      <c r="N3" s="16"/>
      <c r="O3" s="16"/>
      <c r="P3" s="16"/>
      <c r="Q3" s="16"/>
      <c r="R3" s="16"/>
    </row>
    <row r="4" spans="1:19" ht="21" customHeight="1">
      <c r="A4" s="93"/>
      <c r="B4" s="94" t="s">
        <v>489</v>
      </c>
      <c r="C4" s="94"/>
      <c r="D4" s="94"/>
      <c r="E4" s="12"/>
      <c r="F4" s="12"/>
      <c r="H4" s="16"/>
      <c r="I4" s="16"/>
      <c r="J4" s="16"/>
      <c r="K4" s="16"/>
      <c r="L4" s="16"/>
      <c r="M4" s="16"/>
      <c r="N4" s="16"/>
      <c r="O4" s="16"/>
      <c r="P4" s="16"/>
      <c r="Q4" s="16"/>
      <c r="R4" s="334">
        <f ca="1">TODAY()</f>
        <v>46199</v>
      </c>
      <c r="S4" s="335"/>
    </row>
    <row r="5" spans="1:19" ht="30" customHeight="1">
      <c r="B5" s="98" t="s">
        <v>535</v>
      </c>
      <c r="C5" s="98"/>
      <c r="I5" s="3"/>
    </row>
    <row r="6" spans="1:19" ht="15" customHeight="1">
      <c r="B6" s="8" t="s">
        <v>106</v>
      </c>
      <c r="C6" s="78" t="str">
        <f>IF(Projekteingabe!F9="","",Projekteingabe!F9)</f>
        <v/>
      </c>
      <c r="D6" s="76"/>
      <c r="E6" s="76"/>
      <c r="F6" s="76"/>
      <c r="G6" s="76"/>
      <c r="H6" s="76"/>
      <c r="I6" s="77"/>
    </row>
    <row r="7" spans="1:19" ht="15" customHeight="1">
      <c r="B7" s="6" t="s">
        <v>0</v>
      </c>
      <c r="C7" s="78" t="str">
        <f>IF(Projekteingabe!E35="","",Projekteingabe!E35)</f>
        <v/>
      </c>
      <c r="D7" s="76"/>
      <c r="E7" s="76"/>
      <c r="F7" s="76"/>
      <c r="G7" s="76"/>
      <c r="H7" s="76"/>
      <c r="I7" s="77"/>
    </row>
    <row r="8" spans="1:19" ht="15" customHeight="1">
      <c r="B8" s="8"/>
      <c r="C8" s="8"/>
      <c r="D8" s="8"/>
      <c r="E8" s="8"/>
      <c r="F8" s="8"/>
      <c r="G8" s="8"/>
      <c r="H8" s="8"/>
      <c r="I8" s="8"/>
      <c r="J8" s="8"/>
      <c r="K8" s="8"/>
    </row>
    <row r="9" spans="1:19" s="157" customFormat="1" ht="12" customHeight="1">
      <c r="C9" s="159" t="s">
        <v>180</v>
      </c>
      <c r="D9" s="160"/>
      <c r="E9" s="160" t="s">
        <v>322</v>
      </c>
      <c r="F9" s="161"/>
      <c r="G9" s="160" t="s">
        <v>320</v>
      </c>
      <c r="H9" s="159"/>
      <c r="I9" s="160" t="s">
        <v>320</v>
      </c>
      <c r="L9" s="160" t="s">
        <v>180</v>
      </c>
      <c r="M9" s="160"/>
      <c r="N9" s="160" t="s">
        <v>240</v>
      </c>
      <c r="O9" s="160"/>
      <c r="P9" s="160" t="s">
        <v>324</v>
      </c>
      <c r="Q9" s="369"/>
      <c r="R9" s="195"/>
      <c r="S9" s="159"/>
    </row>
    <row r="10" spans="1:19" s="158" customFormat="1" ht="15" customHeight="1">
      <c r="C10" s="163" t="s">
        <v>319</v>
      </c>
      <c r="D10" s="164"/>
      <c r="E10" s="163" t="s">
        <v>323</v>
      </c>
      <c r="F10" s="165"/>
      <c r="G10" s="163" t="s">
        <v>321</v>
      </c>
      <c r="H10" s="163"/>
      <c r="I10" s="163" t="s">
        <v>325</v>
      </c>
      <c r="L10" s="164" t="s">
        <v>313</v>
      </c>
      <c r="M10" s="164"/>
      <c r="N10" s="163" t="s">
        <v>336</v>
      </c>
      <c r="O10" s="164"/>
      <c r="P10" s="163" t="s">
        <v>172</v>
      </c>
      <c r="Q10" s="369"/>
      <c r="R10" s="151"/>
      <c r="S10" s="163"/>
    </row>
    <row r="11" spans="1:19" ht="15" customHeight="1">
      <c r="B11" s="138" t="s">
        <v>174</v>
      </c>
      <c r="C11" s="232" t="str">
        <f>IF(COUNTIF(E25:E34,"Sendung")=0,"",COUNTIF(E25:E34,"Sendung"))</f>
        <v/>
      </c>
      <c r="D11" s="135"/>
      <c r="E11" s="232" t="str">
        <f>IF(C11="","",AVERAGE(G24:G33))</f>
        <v/>
      </c>
      <c r="F11" s="18"/>
      <c r="G11" s="236" t="str">
        <f>IF(C11="","",AVERAGE(H24:H33))</f>
        <v/>
      </c>
      <c r="H11" s="136"/>
      <c r="I11" s="232" t="str">
        <f>IF(C11="","",AVERAGE(I24:I33))</f>
        <v/>
      </c>
      <c r="K11" s="135"/>
      <c r="L11" s="232" t="str">
        <f>IF(COUNTIF(E25:E34,"Artikel")=0,"",COUNTIF(E25:E34,"Artikel"))</f>
        <v/>
      </c>
      <c r="M11" s="135"/>
      <c r="N11" s="236" t="str">
        <f>IF(L11="","",AVERAGE(J24:J33))</f>
        <v/>
      </c>
      <c r="O11" s="135"/>
      <c r="P11" s="232" t="str">
        <f>IF(L11="","",AVERAGE(K24:K33))</f>
        <v/>
      </c>
    </row>
    <row r="12" spans="1:19" ht="3.75" customHeight="1">
      <c r="B12" s="8"/>
      <c r="C12" s="18"/>
      <c r="D12" s="18"/>
      <c r="E12" s="18"/>
      <c r="F12" s="18"/>
      <c r="G12" s="18"/>
      <c r="H12" s="18"/>
      <c r="I12" s="18"/>
      <c r="K12" s="18"/>
      <c r="L12" s="18"/>
      <c r="M12" s="18"/>
      <c r="N12" s="18"/>
      <c r="O12" s="135"/>
    </row>
    <row r="13" spans="1:19" ht="15" customHeight="1">
      <c r="B13" s="138" t="s">
        <v>173</v>
      </c>
      <c r="C13" s="232" t="str">
        <f>IF('Medienprodukte geplant'!C11="","",'Medienprodukte geplant'!C11)</f>
        <v/>
      </c>
      <c r="D13" s="135"/>
      <c r="E13" s="232" t="str">
        <f>IF('Medienprodukte geplant'!E11="","",'Medienprodukte geplant'!E11)</f>
        <v/>
      </c>
      <c r="F13" s="18"/>
      <c r="G13" s="236" t="str">
        <f>IF('Medienprodukte geplant'!G11="","",'Medienprodukte geplant'!G11)</f>
        <v/>
      </c>
      <c r="H13" s="136"/>
      <c r="I13" s="232" t="str">
        <f>IF('Medienprodukte geplant'!I11="","",'Medienprodukte geplant'!I11)</f>
        <v/>
      </c>
      <c r="K13" s="135"/>
      <c r="L13" s="232" t="str">
        <f>IF('Medienprodukte geplant'!L11="","",'Medienprodukte geplant'!L11)</f>
        <v/>
      </c>
      <c r="M13" s="135"/>
      <c r="N13" s="236" t="str">
        <f>IF('Medienprodukte geplant'!N11="","",'Medienprodukte geplant'!N11)</f>
        <v/>
      </c>
      <c r="O13" s="135"/>
      <c r="P13" s="232" t="str">
        <f>IF('Medienprodukte geplant'!P11="","",'Medienprodukte geplant'!P11)</f>
        <v/>
      </c>
    </row>
    <row r="14" spans="1:19" ht="3.75" customHeight="1">
      <c r="B14" s="9"/>
      <c r="C14" s="18"/>
      <c r="D14" s="18"/>
      <c r="E14" s="18"/>
      <c r="F14" s="18"/>
      <c r="G14" s="18"/>
      <c r="H14" s="18"/>
      <c r="I14" s="18"/>
      <c r="K14" s="18"/>
      <c r="L14" s="18"/>
      <c r="M14" s="18"/>
      <c r="N14" s="18"/>
      <c r="O14" s="135"/>
      <c r="P14" s="18"/>
    </row>
    <row r="15" spans="1:19" ht="15" customHeight="1">
      <c r="B15" s="138" t="s">
        <v>179</v>
      </c>
      <c r="C15" s="237" t="str">
        <f>IF(COUNT(C11,C13)=2,C11-C13,"")</f>
        <v/>
      </c>
      <c r="D15" s="135"/>
      <c r="E15" s="237" t="str">
        <f>IF(COUNT(E11,E13)=2,E11-E13,"")</f>
        <v/>
      </c>
      <c r="F15" s="18"/>
      <c r="G15" s="237" t="str">
        <f>IF(COUNT(G11,G13)=2,G11-G13,"")</f>
        <v/>
      </c>
      <c r="H15" s="136"/>
      <c r="I15" s="237" t="str">
        <f>IF(COUNT(I11,I13)=2,I11-I13,"")</f>
        <v/>
      </c>
      <c r="K15" s="135"/>
      <c r="L15" s="237" t="str">
        <f>IF(COUNT(L11,L13)=2,L11-L13,"")</f>
        <v/>
      </c>
      <c r="M15" s="135"/>
      <c r="N15" s="237" t="str">
        <f>IF(COUNT(N11,N13)=2,N11-N13,"")</f>
        <v/>
      </c>
      <c r="O15" s="135"/>
      <c r="P15" s="237" t="str">
        <f>IF(COUNT(P11,P13)=2,P11-P13,"")</f>
        <v/>
      </c>
    </row>
    <row r="16" spans="1:19" ht="3.75" customHeight="1">
      <c r="B16" s="9"/>
      <c r="C16" s="18"/>
      <c r="D16" s="18"/>
      <c r="E16" s="18"/>
      <c r="F16" s="18"/>
      <c r="G16" s="18"/>
      <c r="H16" s="18"/>
      <c r="I16" s="18"/>
      <c r="K16" s="18"/>
      <c r="L16" s="18"/>
      <c r="M16" s="18"/>
      <c r="N16" s="18"/>
      <c r="O16" s="135"/>
      <c r="P16" s="18"/>
    </row>
    <row r="17" spans="1:16" ht="15" customHeight="1">
      <c r="B17" s="138" t="s">
        <v>175</v>
      </c>
      <c r="C17" s="235" t="str">
        <f>IF(C13=0,"",IF(COUNT(C11,C13)=2,(C11/C13)-1,""))</f>
        <v/>
      </c>
      <c r="D17" s="153"/>
      <c r="E17" s="235" t="str">
        <f>IF(E13=0,"",IF(COUNT(E11,E13)=2,(E11/E13)-1,""))</f>
        <v/>
      </c>
      <c r="F17" s="153"/>
      <c r="G17" s="235" t="str">
        <f>IF(G13=0,"",IF(COUNT(G11,G13)=2,(G11/G13)-1,""))</f>
        <v/>
      </c>
      <c r="H17" s="153"/>
      <c r="I17" s="235" t="str">
        <f>IF(I13=0,"",IF(COUNT(I11,I13)=2,(I11/I13)-1,""))</f>
        <v/>
      </c>
      <c r="K17" s="153"/>
      <c r="L17" s="235" t="str">
        <f>IF(L13=0,"",IF(COUNT(L11,L13)=2,(L11/L13)-1,""))</f>
        <v/>
      </c>
      <c r="M17" s="153"/>
      <c r="N17" s="235" t="str">
        <f>IF(N13=0,"",IF(COUNT(N11,N13)=2,(N11/N13)-1,""))</f>
        <v/>
      </c>
      <c r="O17" s="153"/>
      <c r="P17" s="235" t="str">
        <f>IF(P13=0,"",IF(COUNT(P11,P13)=2,(P11/P13)-1,""))</f>
        <v/>
      </c>
    </row>
    <row r="18" spans="1:16" ht="7.5" customHeight="1">
      <c r="B18" s="8"/>
      <c r="C18" s="8"/>
      <c r="D18" s="8"/>
      <c r="E18" s="8"/>
      <c r="F18" s="8"/>
      <c r="G18" s="8"/>
      <c r="H18" s="8"/>
      <c r="I18" s="8"/>
      <c r="J18" s="8"/>
      <c r="K18" s="8"/>
      <c r="L18" s="8"/>
      <c r="M18" s="8"/>
      <c r="N18" s="8"/>
    </row>
    <row r="19" spans="1:16" ht="13.5">
      <c r="B19" s="168" t="s">
        <v>230</v>
      </c>
    </row>
    <row r="20" spans="1:16" ht="13.5">
      <c r="B20" s="168" t="s">
        <v>305</v>
      </c>
    </row>
    <row r="21" spans="1:16" ht="9" customHeight="1">
      <c r="B21" s="239" t="s">
        <v>337</v>
      </c>
    </row>
    <row r="22" spans="1:16">
      <c r="G22" s="370" t="s">
        <v>319</v>
      </c>
      <c r="H22" s="494"/>
      <c r="I22" s="373"/>
      <c r="J22" s="370" t="s">
        <v>313</v>
      </c>
      <c r="K22" s="373"/>
    </row>
    <row r="23" spans="1:16" ht="7.5" customHeight="1"/>
    <row r="24" spans="1:16" s="75" customFormat="1" ht="56.25" customHeight="1">
      <c r="B24" s="213" t="s">
        <v>304</v>
      </c>
      <c r="C24" s="214"/>
      <c r="D24" s="215"/>
      <c r="E24" s="217" t="s">
        <v>314</v>
      </c>
      <c r="F24" s="216" t="s">
        <v>190</v>
      </c>
      <c r="G24" s="241" t="s">
        <v>315</v>
      </c>
      <c r="H24" s="219" t="s">
        <v>316</v>
      </c>
      <c r="I24" s="242" t="s">
        <v>326</v>
      </c>
      <c r="J24" s="247" t="s">
        <v>317</v>
      </c>
      <c r="K24" s="248" t="s">
        <v>318</v>
      </c>
      <c r="L24" s="340" t="s">
        <v>96</v>
      </c>
      <c r="M24" s="342"/>
      <c r="N24" s="342"/>
      <c r="O24" s="343"/>
    </row>
    <row r="25" spans="1:16" ht="26.25" customHeight="1">
      <c r="A25" s="75"/>
      <c r="B25" s="563" t="str">
        <f>IF('Medienprodukte geplant'!B25="","",'Medienprodukte geplant'!B25)</f>
        <v/>
      </c>
      <c r="C25" s="564"/>
      <c r="D25" s="568"/>
      <c r="E25" s="169" t="str">
        <f>IF('Medienprodukte geplant'!E25="","",'Medienprodukte geplant'!E25)</f>
        <v/>
      </c>
      <c r="F25" s="249" t="str">
        <f>IF('Medienprodukte geplant'!F25="","",'Medienprodukte geplant'!F25)</f>
        <v/>
      </c>
      <c r="G25" s="250" t="str">
        <f>IF('Medienprodukte geplant'!G25="","",'Medienprodukte geplant'!G25)</f>
        <v/>
      </c>
      <c r="H25" s="238" t="str">
        <f>IF('Medienprodukte geplant'!H25="","",'Medienprodukte geplant'!H25)</f>
        <v/>
      </c>
      <c r="I25" s="251" t="str">
        <f>IF('Medienprodukte geplant'!I25="","",'Medienprodukte geplant'!I25)</f>
        <v/>
      </c>
      <c r="J25" s="250" t="str">
        <f>IF('Medienprodukte geplant'!J25="","",'Medienprodukte geplant'!J25)</f>
        <v/>
      </c>
      <c r="K25" s="251" t="str">
        <f>IF('Medienprodukte geplant'!K25="","",'Medienprodukte geplant'!K25)</f>
        <v/>
      </c>
      <c r="L25" s="566" t="str">
        <f>IF('Medienprodukte geplant'!L25="","",'Medienprodukte geplant'!L25)</f>
        <v/>
      </c>
      <c r="M25" s="566"/>
      <c r="N25" s="566"/>
      <c r="O25" s="567"/>
    </row>
    <row r="26" spans="1:16" ht="26.25" customHeight="1">
      <c r="A26" s="75"/>
      <c r="B26" s="563" t="str">
        <f>IF('Medienprodukte geplant'!B26="","",'Medienprodukte geplant'!B26)</f>
        <v/>
      </c>
      <c r="C26" s="564"/>
      <c r="D26" s="565"/>
      <c r="E26" s="169" t="str">
        <f>IF('Medienprodukte geplant'!E26="","",'Medienprodukte geplant'!E26)</f>
        <v/>
      </c>
      <c r="F26" s="249" t="str">
        <f>IF('Medienprodukte geplant'!F26="","",'Medienprodukte geplant'!F26)</f>
        <v/>
      </c>
      <c r="G26" s="250" t="str">
        <f>IF('Medienprodukte geplant'!G26="","",'Medienprodukte geplant'!G26)</f>
        <v/>
      </c>
      <c r="H26" s="238" t="str">
        <f>IF('Medienprodukte geplant'!H26="","",'Medienprodukte geplant'!H26)</f>
        <v/>
      </c>
      <c r="I26" s="251" t="str">
        <f>IF('Medienprodukte geplant'!I26="","",'Medienprodukte geplant'!I26)</f>
        <v/>
      </c>
      <c r="J26" s="250" t="str">
        <f>IF('Medienprodukte geplant'!J26="","",'Medienprodukte geplant'!J26)</f>
        <v/>
      </c>
      <c r="K26" s="251" t="str">
        <f>IF('Medienprodukte geplant'!K26="","",'Medienprodukte geplant'!K26)</f>
        <v/>
      </c>
      <c r="L26" s="566" t="str">
        <f>IF('Medienprodukte geplant'!L26="","",'Medienprodukte geplant'!L26)</f>
        <v/>
      </c>
      <c r="M26" s="566"/>
      <c r="N26" s="566"/>
      <c r="O26" s="567"/>
    </row>
    <row r="27" spans="1:16" ht="26.25" customHeight="1">
      <c r="A27" s="75"/>
      <c r="B27" s="563" t="str">
        <f>IF('Medienprodukte geplant'!B27="","",'Medienprodukte geplant'!B27)</f>
        <v/>
      </c>
      <c r="C27" s="564"/>
      <c r="D27" s="565"/>
      <c r="E27" s="169" t="str">
        <f>IF('Medienprodukte geplant'!E27="","",'Medienprodukte geplant'!E27)</f>
        <v/>
      </c>
      <c r="F27" s="249" t="str">
        <f>IF('Medienprodukte geplant'!F27="","",'Medienprodukte geplant'!F27)</f>
        <v/>
      </c>
      <c r="G27" s="250" t="str">
        <f>IF('Medienprodukte geplant'!G27="","",'Medienprodukte geplant'!G27)</f>
        <v/>
      </c>
      <c r="H27" s="238" t="str">
        <f>IF('Medienprodukte geplant'!H27="","",'Medienprodukte geplant'!H27)</f>
        <v/>
      </c>
      <c r="I27" s="251" t="str">
        <f>IF('Medienprodukte geplant'!I27="","",'Medienprodukte geplant'!I27)</f>
        <v/>
      </c>
      <c r="J27" s="250" t="str">
        <f>IF('Medienprodukte geplant'!J27="","",'Medienprodukte geplant'!J27)</f>
        <v/>
      </c>
      <c r="K27" s="251" t="str">
        <f>IF('Medienprodukte geplant'!K27="","",'Medienprodukte geplant'!K27)</f>
        <v/>
      </c>
      <c r="L27" s="566" t="str">
        <f>IF('Medienprodukte geplant'!L27="","",'Medienprodukte geplant'!L27)</f>
        <v/>
      </c>
      <c r="M27" s="566"/>
      <c r="N27" s="566"/>
      <c r="O27" s="567"/>
    </row>
    <row r="28" spans="1:16" ht="26.25" customHeight="1">
      <c r="A28" s="75"/>
      <c r="B28" s="563" t="str">
        <f>IF('Medienprodukte geplant'!B28="","",'Medienprodukte geplant'!B28)</f>
        <v/>
      </c>
      <c r="C28" s="564"/>
      <c r="D28" s="565"/>
      <c r="E28" s="169" t="str">
        <f>IF('Medienprodukte geplant'!E28="","",'Medienprodukte geplant'!E28)</f>
        <v/>
      </c>
      <c r="F28" s="249" t="str">
        <f>IF('Medienprodukte geplant'!F28="","",'Medienprodukte geplant'!F28)</f>
        <v/>
      </c>
      <c r="G28" s="250" t="str">
        <f>IF('Medienprodukte geplant'!G28="","",'Medienprodukte geplant'!G28)</f>
        <v/>
      </c>
      <c r="H28" s="238" t="str">
        <f>IF('Medienprodukte geplant'!H28="","",'Medienprodukte geplant'!H28)</f>
        <v/>
      </c>
      <c r="I28" s="251" t="str">
        <f>IF('Medienprodukte geplant'!I28="","",'Medienprodukte geplant'!I28)</f>
        <v/>
      </c>
      <c r="J28" s="250" t="str">
        <f>IF('Medienprodukte geplant'!J28="","",'Medienprodukte geplant'!J28)</f>
        <v/>
      </c>
      <c r="K28" s="251" t="str">
        <f>IF('Medienprodukte geplant'!K28="","",'Medienprodukte geplant'!K28)</f>
        <v/>
      </c>
      <c r="L28" s="566" t="str">
        <f>IF('Medienprodukte geplant'!L28="","",'Medienprodukte geplant'!L28)</f>
        <v/>
      </c>
      <c r="M28" s="566"/>
      <c r="N28" s="566"/>
      <c r="O28" s="567"/>
    </row>
    <row r="29" spans="1:16" ht="26.25" customHeight="1">
      <c r="A29" s="75"/>
      <c r="B29" s="563" t="str">
        <f>IF('Medienprodukte geplant'!B29="","",'Medienprodukte geplant'!B29)</f>
        <v/>
      </c>
      <c r="C29" s="564"/>
      <c r="D29" s="565"/>
      <c r="E29" s="169" t="str">
        <f>IF('Medienprodukte geplant'!E29="","",'Medienprodukte geplant'!E29)</f>
        <v/>
      </c>
      <c r="F29" s="249" t="str">
        <f>IF('Medienprodukte geplant'!F29="","",'Medienprodukte geplant'!F29)</f>
        <v/>
      </c>
      <c r="G29" s="250" t="str">
        <f>IF('Medienprodukte geplant'!G29="","",'Medienprodukte geplant'!G29)</f>
        <v/>
      </c>
      <c r="H29" s="238" t="str">
        <f>IF('Medienprodukte geplant'!H29="","",'Medienprodukte geplant'!H29)</f>
        <v/>
      </c>
      <c r="I29" s="251" t="str">
        <f>IF('Medienprodukte geplant'!I29="","",'Medienprodukte geplant'!I29)</f>
        <v/>
      </c>
      <c r="J29" s="250" t="str">
        <f>IF('Medienprodukte geplant'!J29="","",'Medienprodukte geplant'!J29)</f>
        <v/>
      </c>
      <c r="K29" s="251" t="str">
        <f>IF('Medienprodukte geplant'!K29="","",'Medienprodukte geplant'!K29)</f>
        <v/>
      </c>
      <c r="L29" s="566" t="str">
        <f>IF('Medienprodukte geplant'!L29="","",'Medienprodukte geplant'!L29)</f>
        <v/>
      </c>
      <c r="M29" s="566"/>
      <c r="N29" s="566"/>
      <c r="O29" s="567"/>
    </row>
    <row r="30" spans="1:16" ht="26.25" customHeight="1">
      <c r="A30" s="75"/>
      <c r="B30" s="563" t="str">
        <f>IF('Medienprodukte geplant'!B30="","",'Medienprodukte geplant'!B30)</f>
        <v/>
      </c>
      <c r="C30" s="564"/>
      <c r="D30" s="565"/>
      <c r="E30" s="169" t="str">
        <f>IF('Medienprodukte geplant'!E30="","",'Medienprodukte geplant'!E30)</f>
        <v/>
      </c>
      <c r="F30" s="249" t="str">
        <f>IF('Medienprodukte geplant'!F30="","",'Medienprodukte geplant'!F30)</f>
        <v/>
      </c>
      <c r="G30" s="250" t="str">
        <f>IF('Medienprodukte geplant'!G30="","",'Medienprodukte geplant'!G30)</f>
        <v/>
      </c>
      <c r="H30" s="238" t="str">
        <f>IF('Medienprodukte geplant'!H30="","",'Medienprodukte geplant'!H30)</f>
        <v/>
      </c>
      <c r="I30" s="251" t="str">
        <f>IF('Medienprodukte geplant'!I30="","",'Medienprodukte geplant'!I30)</f>
        <v/>
      </c>
      <c r="J30" s="250" t="str">
        <f>IF('Medienprodukte geplant'!J30="","",'Medienprodukte geplant'!J30)</f>
        <v/>
      </c>
      <c r="K30" s="251" t="str">
        <f>IF('Medienprodukte geplant'!K30="","",'Medienprodukte geplant'!K30)</f>
        <v/>
      </c>
      <c r="L30" s="566" t="str">
        <f>IF('Medienprodukte geplant'!L30="","",'Medienprodukte geplant'!L30)</f>
        <v/>
      </c>
      <c r="M30" s="566"/>
      <c r="N30" s="566"/>
      <c r="O30" s="567"/>
    </row>
    <row r="31" spans="1:16" ht="26.25" customHeight="1">
      <c r="A31" s="75"/>
      <c r="B31" s="563" t="str">
        <f>IF('Medienprodukte geplant'!B31="","",'Medienprodukte geplant'!B31)</f>
        <v/>
      </c>
      <c r="C31" s="564"/>
      <c r="D31" s="565"/>
      <c r="E31" s="169" t="str">
        <f>IF('Medienprodukte geplant'!E31="","",'Medienprodukte geplant'!E31)</f>
        <v/>
      </c>
      <c r="F31" s="249" t="str">
        <f>IF('Medienprodukte geplant'!F31="","",'Medienprodukte geplant'!F31)</f>
        <v/>
      </c>
      <c r="G31" s="250" t="str">
        <f>IF('Medienprodukte geplant'!G31="","",'Medienprodukte geplant'!G31)</f>
        <v/>
      </c>
      <c r="H31" s="238" t="str">
        <f>IF('Medienprodukte geplant'!H31="","",'Medienprodukte geplant'!H31)</f>
        <v/>
      </c>
      <c r="I31" s="251" t="str">
        <f>IF('Medienprodukte geplant'!I31="","",'Medienprodukte geplant'!I31)</f>
        <v/>
      </c>
      <c r="J31" s="250" t="str">
        <f>IF('Medienprodukte geplant'!J31="","",'Medienprodukte geplant'!J31)</f>
        <v/>
      </c>
      <c r="K31" s="251" t="str">
        <f>IF('Medienprodukte geplant'!K31="","",'Medienprodukte geplant'!K31)</f>
        <v/>
      </c>
      <c r="L31" s="566" t="str">
        <f>IF('Medienprodukte geplant'!L31="","",'Medienprodukte geplant'!L31)</f>
        <v/>
      </c>
      <c r="M31" s="566"/>
      <c r="N31" s="566"/>
      <c r="O31" s="567"/>
    </row>
    <row r="32" spans="1:16" ht="26.25" customHeight="1">
      <c r="A32" s="75"/>
      <c r="B32" s="563" t="str">
        <f>IF('Medienprodukte geplant'!B32="","",'Medienprodukte geplant'!B32)</f>
        <v/>
      </c>
      <c r="C32" s="564"/>
      <c r="D32" s="565"/>
      <c r="E32" s="169" t="str">
        <f>IF('Medienprodukte geplant'!E32="","",'Medienprodukte geplant'!E32)</f>
        <v/>
      </c>
      <c r="F32" s="249" t="str">
        <f>IF('Medienprodukte geplant'!F32="","",'Medienprodukte geplant'!F32)</f>
        <v/>
      </c>
      <c r="G32" s="250" t="str">
        <f>IF('Medienprodukte geplant'!G32="","",'Medienprodukte geplant'!G32)</f>
        <v/>
      </c>
      <c r="H32" s="238" t="str">
        <f>IF('Medienprodukte geplant'!H32="","",'Medienprodukte geplant'!H32)</f>
        <v/>
      </c>
      <c r="I32" s="251" t="str">
        <f>IF('Medienprodukte geplant'!I32="","",'Medienprodukte geplant'!I32)</f>
        <v/>
      </c>
      <c r="J32" s="250" t="str">
        <f>IF('Medienprodukte geplant'!J32="","",'Medienprodukte geplant'!J32)</f>
        <v/>
      </c>
      <c r="K32" s="251" t="str">
        <f>IF('Medienprodukte geplant'!K32="","",'Medienprodukte geplant'!K32)</f>
        <v/>
      </c>
      <c r="L32" s="566" t="str">
        <f>IF('Medienprodukte geplant'!L32="","",'Medienprodukte geplant'!L32)</f>
        <v/>
      </c>
      <c r="M32" s="566"/>
      <c r="N32" s="566"/>
      <c r="O32" s="567"/>
    </row>
    <row r="33" spans="1:19" ht="26.25" customHeight="1">
      <c r="A33" s="75"/>
      <c r="B33" s="563" t="str">
        <f>IF('Medienprodukte geplant'!B33="","",'Medienprodukte geplant'!B33)</f>
        <v/>
      </c>
      <c r="C33" s="564"/>
      <c r="D33" s="565"/>
      <c r="E33" s="169" t="str">
        <f>IF('Medienprodukte geplant'!E33="","",'Medienprodukte geplant'!E33)</f>
        <v/>
      </c>
      <c r="F33" s="249" t="str">
        <f>IF('Medienprodukte geplant'!F33="","",'Medienprodukte geplant'!F33)</f>
        <v/>
      </c>
      <c r="G33" s="250" t="str">
        <f>IF('Medienprodukte geplant'!G33="","",'Medienprodukte geplant'!G33)</f>
        <v/>
      </c>
      <c r="H33" s="238" t="str">
        <f>IF('Medienprodukte geplant'!H33="","",'Medienprodukte geplant'!H33)</f>
        <v/>
      </c>
      <c r="I33" s="251" t="str">
        <f>IF('Medienprodukte geplant'!I33="","",'Medienprodukte geplant'!I33)</f>
        <v/>
      </c>
      <c r="J33" s="250" t="str">
        <f>IF('Medienprodukte geplant'!J33="","",'Medienprodukte geplant'!J33)</f>
        <v/>
      </c>
      <c r="K33" s="251" t="str">
        <f>IF('Medienprodukte geplant'!K33="","",'Medienprodukte geplant'!K33)</f>
        <v/>
      </c>
      <c r="L33" s="566" t="str">
        <f>IF('Medienprodukte geplant'!L33="","",'Medienprodukte geplant'!L33)</f>
        <v/>
      </c>
      <c r="M33" s="566"/>
      <c r="N33" s="566"/>
      <c r="O33" s="567"/>
    </row>
    <row r="34" spans="1:19" ht="26.25" customHeight="1">
      <c r="A34" s="75"/>
      <c r="B34" s="563" t="str">
        <f>IF('Medienprodukte geplant'!B34="","",'Medienprodukte geplant'!B34)</f>
        <v/>
      </c>
      <c r="C34" s="564"/>
      <c r="D34" s="565"/>
      <c r="E34" s="169" t="str">
        <f>IF('Medienprodukte geplant'!E34="","",'Medienprodukte geplant'!E34)</f>
        <v/>
      </c>
      <c r="F34" s="249" t="str">
        <f>IF('Medienprodukte geplant'!F34="","",'Medienprodukte geplant'!F34)</f>
        <v/>
      </c>
      <c r="G34" s="252" t="str">
        <f>IF('Medienprodukte geplant'!G34="","",'Medienprodukte geplant'!G34)</f>
        <v/>
      </c>
      <c r="H34" s="253" t="str">
        <f>IF('Medienprodukte geplant'!H34="","",'Medienprodukte geplant'!H34)</f>
        <v/>
      </c>
      <c r="I34" s="254" t="str">
        <f>IF('Medienprodukte geplant'!I34="","",'Medienprodukte geplant'!I34)</f>
        <v/>
      </c>
      <c r="J34" s="252" t="str">
        <f>IF('Medienprodukte geplant'!J34="","",'Medienprodukte geplant'!J34)</f>
        <v/>
      </c>
      <c r="K34" s="254" t="str">
        <f>IF('Medienprodukte geplant'!K34="","",'Medienprodukte geplant'!K34)</f>
        <v/>
      </c>
      <c r="L34" s="566" t="str">
        <f>IF('Medienprodukte geplant'!L34="","",'Medienprodukte geplant'!L34)</f>
        <v/>
      </c>
      <c r="M34" s="566"/>
      <c r="N34" s="566"/>
      <c r="O34" s="567"/>
    </row>
    <row r="35" spans="1:19" ht="42" customHeight="1">
      <c r="B35" s="553" t="s">
        <v>370</v>
      </c>
      <c r="C35" s="554"/>
      <c r="D35" s="554"/>
      <c r="E35" s="560"/>
      <c r="F35" s="561"/>
      <c r="G35" s="561"/>
      <c r="H35" s="561"/>
      <c r="I35" s="561"/>
      <c r="J35" s="561"/>
      <c r="K35" s="561"/>
      <c r="L35" s="561"/>
      <c r="M35" s="561"/>
      <c r="N35" s="561"/>
      <c r="O35" s="562"/>
      <c r="P35" s="316"/>
      <c r="Q35" s="316"/>
      <c r="R35" s="316"/>
      <c r="S35" s="317"/>
    </row>
    <row r="355" spans="3:3">
      <c r="C355" s="3" t="s">
        <v>500</v>
      </c>
    </row>
    <row r="356" spans="3:3">
      <c r="C356" s="3" t="s">
        <v>499</v>
      </c>
    </row>
  </sheetData>
  <sheetProtection algorithmName="SHA-512" hashValue="xoSNtQxEPc1DhQwxLPQjGDAOmlG3aYWMrtw4zCOlubiXXSWnJHYEQUq60S8nkYj5pBBuuNmLmjBNnpUhleUXdw==" saltValue="FjmONp1ioI87/mdiY8shxg==" spinCount="100000" sheet="1" objects="1" scenarios="1"/>
  <mergeCells count="28">
    <mergeCell ref="G22:I22"/>
    <mergeCell ref="J22:K22"/>
    <mergeCell ref="R2:S2"/>
    <mergeCell ref="R4:S4"/>
    <mergeCell ref="Q9:Q10"/>
    <mergeCell ref="L24:O24"/>
    <mergeCell ref="B27:D27"/>
    <mergeCell ref="L27:O27"/>
    <mergeCell ref="B28:D28"/>
    <mergeCell ref="L28:O28"/>
    <mergeCell ref="B25:D25"/>
    <mergeCell ref="L25:O25"/>
    <mergeCell ref="B26:D26"/>
    <mergeCell ref="L26:O26"/>
    <mergeCell ref="B31:D31"/>
    <mergeCell ref="L31:O31"/>
    <mergeCell ref="B32:D32"/>
    <mergeCell ref="L32:O32"/>
    <mergeCell ref="B29:D29"/>
    <mergeCell ref="L29:O29"/>
    <mergeCell ref="B30:D30"/>
    <mergeCell ref="L30:O30"/>
    <mergeCell ref="E35:O35"/>
    <mergeCell ref="B35:D35"/>
    <mergeCell ref="B33:D33"/>
    <mergeCell ref="L33:O33"/>
    <mergeCell ref="B34:D34"/>
    <mergeCell ref="L34:O34"/>
  </mergeCells>
  <conditionalFormatting sqref="E25:E34">
    <cfRule type="expression" dxfId="13" priority="24" stopIfTrue="1">
      <formula>J25="x"</formula>
    </cfRule>
  </conditionalFormatting>
  <conditionalFormatting sqref="E26:E34">
    <cfRule type="expression" dxfId="12" priority="4" stopIfTrue="1">
      <formula>J26="x"</formula>
    </cfRule>
  </conditionalFormatting>
  <conditionalFormatting sqref="E28:E34">
    <cfRule type="expression" dxfId="11" priority="22" stopIfTrue="1">
      <formula>I28="x"</formula>
    </cfRule>
  </conditionalFormatting>
  <conditionalFormatting sqref="E29">
    <cfRule type="expression" dxfId="10" priority="13" stopIfTrue="1">
      <formula>K29="x"</formula>
    </cfRule>
  </conditionalFormatting>
  <conditionalFormatting sqref="E25:F29 F30:F34">
    <cfRule type="expression" dxfId="9" priority="10" stopIfTrue="1">
      <formula>J25="x"</formula>
    </cfRule>
  </conditionalFormatting>
  <conditionalFormatting sqref="E28:F34">
    <cfRule type="expression" dxfId="8" priority="12" stopIfTrue="1">
      <formula>K28="x"</formula>
    </cfRule>
  </conditionalFormatting>
  <conditionalFormatting sqref="E25:I34 B25:C34">
    <cfRule type="expression" dxfId="7" priority="28" stopIfTrue="1">
      <formula>#REF!="x"</formula>
    </cfRule>
  </conditionalFormatting>
  <conditionalFormatting sqref="E24:K24">
    <cfRule type="expression" dxfId="6" priority="25" stopIfTrue="1">
      <formula>#REF!="x"</formula>
    </cfRule>
  </conditionalFormatting>
  <conditionalFormatting sqref="F28:F34">
    <cfRule type="expression" dxfId="5" priority="29" stopIfTrue="1">
      <formula>I28="x"</formula>
    </cfRule>
  </conditionalFormatting>
  <conditionalFormatting sqref="G25:G34">
    <cfRule type="expression" dxfId="4" priority="11" stopIfTrue="1">
      <formula>K25="x"</formula>
    </cfRule>
  </conditionalFormatting>
  <conditionalFormatting sqref="G28:H34">
    <cfRule type="expression" dxfId="3" priority="23" stopIfTrue="1">
      <formula>#REF!="x"</formula>
    </cfRule>
  </conditionalFormatting>
  <conditionalFormatting sqref="G25:K34">
    <cfRule type="expression" dxfId="2" priority="1" stopIfTrue="1">
      <formula>L25="x"</formula>
    </cfRule>
  </conditionalFormatting>
  <conditionalFormatting sqref="J25:J34">
    <cfRule type="expression" dxfId="1" priority="2" stopIfTrue="1">
      <formula>N25="x"</formula>
    </cfRule>
  </conditionalFormatting>
  <conditionalFormatting sqref="J25:K34">
    <cfRule type="expression" dxfId="0" priority="3" stopIfTrue="1">
      <formula>#REF!="x"</formula>
    </cfRule>
  </conditionalFormatting>
  <dataValidations count="1">
    <dataValidation type="list" allowBlank="1" showInputMessage="1" showErrorMessage="1" error="Produktart aus Auswahlmenu einfügen!" sqref="E25:E34" xr:uid="{1581B924-6F50-4C9F-ACED-F90764740B4C}">
      <formula1>Medienprodukt</formula1>
    </dataValidation>
  </dataValidations>
  <printOptions horizontalCentered="1"/>
  <pageMargins left="0.15748031496062992" right="0.39370078740157483" top="0.31496062992125984" bottom="0.31496062992125984" header="0.19685039370078741" footer="0.19685039370078741"/>
  <pageSetup paperSize="9" scale="83" fitToHeight="0" orientation="landscape" r:id="rId1"/>
  <headerFooter alignWithMargins="0">
    <oddFooter>&amp;L&amp;9&amp;D&amp;R&amp;9Medienprodukte durchgeführt Seite &amp;P von &amp;N</oddFooter>
  </headerFooter>
  <ignoredErrors>
    <ignoredError sqref="B25:D34 E25:O3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A475-41BD-41F7-BF22-3C4CA4156239}">
  <sheetPr codeName="Tabelle14">
    <tabColor rgb="FFFFC000"/>
    <pageSetUpPr fitToPage="1"/>
  </sheetPr>
  <dimension ref="A1:FD356"/>
  <sheetViews>
    <sheetView workbookViewId="0"/>
  </sheetViews>
  <sheetFormatPr baseColWidth="10" defaultColWidth="25.85546875" defaultRowHeight="12.75"/>
  <cols>
    <col min="1" max="1" width="13" customWidth="1"/>
    <col min="2" max="2" width="26.85546875" customWidth="1"/>
    <col min="3" max="3" width="11.42578125" customWidth="1"/>
    <col min="4" max="5" width="3.85546875" customWidth="1"/>
    <col min="6" max="6" width="21.42578125" customWidth="1"/>
    <col min="7" max="7" width="3.5703125" customWidth="1"/>
    <col min="8" max="8" width="31.42578125" customWidth="1"/>
    <col min="9" max="9" width="6.28515625" customWidth="1"/>
    <col min="10" max="12" width="11.42578125" customWidth="1"/>
    <col min="13" max="13" width="6.42578125" customWidth="1"/>
    <col min="14" max="14" width="13.140625" customWidth="1"/>
    <col min="15" max="16" width="14.140625" customWidth="1"/>
    <col min="17" max="17" width="24.28515625" customWidth="1"/>
    <col min="18" max="18" width="23.28515625" customWidth="1"/>
    <col min="19" max="26" width="11.42578125" customWidth="1"/>
    <col min="27" max="27" width="3.85546875" customWidth="1"/>
    <col min="28" max="28" width="12.5703125" customWidth="1"/>
    <col min="29" max="29" width="11.5703125" customWidth="1"/>
    <col min="30" max="30" width="3.85546875" customWidth="1"/>
    <col min="31" max="31" width="12.5703125" customWidth="1"/>
    <col min="32" max="39" width="3.85546875" customWidth="1"/>
    <col min="40" max="40" width="14.7109375" customWidth="1"/>
    <col min="41" max="44" width="3.7109375" customWidth="1"/>
    <col min="45" max="45" width="5.7109375" customWidth="1"/>
    <col min="46" max="46" width="3.7109375" customWidth="1"/>
    <col min="47" max="56" width="3.85546875" customWidth="1"/>
    <col min="57" max="57" width="12.5703125" customWidth="1"/>
    <col min="58" max="58" width="3.85546875" customWidth="1"/>
    <col min="59" max="59" width="12.5703125" customWidth="1"/>
    <col min="60" max="78" width="5.7109375" customWidth="1"/>
    <col min="79" max="79" width="16.5703125" customWidth="1"/>
    <col min="80" max="80" width="3.85546875" customWidth="1"/>
    <col min="81" max="81" width="12.5703125" customWidth="1"/>
    <col min="82" max="83" width="3.85546875" customWidth="1"/>
    <col min="84" max="84" width="12.5703125" customWidth="1"/>
    <col min="85" max="88" width="3.85546875" customWidth="1"/>
    <col min="89" max="89" width="14.7109375" customWidth="1"/>
    <col min="90" max="90" width="6.5703125" customWidth="1"/>
    <col min="91" max="91" width="3.85546875" customWidth="1"/>
    <col min="92" max="92" width="12.5703125" customWidth="1"/>
    <col min="93" max="93" width="6.28515625" customWidth="1"/>
    <col min="94" max="94" width="3.85546875" customWidth="1"/>
    <col min="95" max="95" width="12.5703125" customWidth="1"/>
    <col min="96" max="96" width="6.28515625" customWidth="1"/>
    <col min="97" max="97" width="3.85546875" customWidth="1"/>
    <col min="98" max="98" width="14.7109375" customWidth="1"/>
    <col min="99" max="99" width="3.85546875" customWidth="1"/>
    <col min="100" max="100" width="12.5703125" customWidth="1"/>
    <col min="101" max="102" width="5.42578125" customWidth="1"/>
    <col min="103" max="108" width="5.28515625" customWidth="1"/>
    <col min="109" max="109" width="4.7109375" customWidth="1"/>
    <col min="110" max="110" width="15.7109375" customWidth="1"/>
    <col min="111" max="111" width="3.85546875" customWidth="1"/>
    <col min="112" max="112" width="12.5703125" customWidth="1"/>
    <col min="113" max="113" width="3.85546875" customWidth="1"/>
    <col min="114" max="114" width="14.7109375" customWidth="1"/>
    <col min="115" max="115" width="3.85546875" customWidth="1"/>
    <col min="116" max="116" width="14.7109375" customWidth="1"/>
    <col min="117" max="117" width="3.85546875" customWidth="1"/>
    <col min="118" max="118" width="14" customWidth="1"/>
    <col min="119" max="119" width="3.85546875" customWidth="1"/>
    <col min="120" max="120" width="14.7109375" customWidth="1"/>
    <col min="121" max="121" width="3.85546875" customWidth="1"/>
    <col min="122" max="122" width="14.7109375" customWidth="1"/>
    <col min="123" max="123" width="3.85546875" customWidth="1"/>
    <col min="124" max="124" width="14.7109375" customWidth="1"/>
    <col min="125" max="125" width="13.5703125" customWidth="1"/>
    <col min="126" max="126" width="12.5703125" customWidth="1"/>
    <col min="127" max="127" width="11.42578125" customWidth="1"/>
    <col min="128" max="128" width="3.85546875" customWidth="1"/>
    <col min="129" max="129" width="12.5703125" customWidth="1"/>
    <col min="130" max="141" width="11.42578125" customWidth="1"/>
    <col min="142" max="142" width="3.85546875" customWidth="1"/>
    <col min="143" max="143" width="12.5703125" customWidth="1"/>
    <col min="144" max="151" width="9.28515625" customWidth="1"/>
    <col min="152" max="152" width="35.140625" customWidth="1"/>
    <col min="153" max="159" width="11.42578125" customWidth="1"/>
  </cols>
  <sheetData>
    <row r="1" spans="1:160">
      <c r="G1" s="228"/>
      <c r="H1" s="228"/>
      <c r="Y1" s="1" t="s">
        <v>252</v>
      </c>
      <c r="AC1" s="1" t="s">
        <v>178</v>
      </c>
      <c r="AF1" s="1" t="s">
        <v>253</v>
      </c>
      <c r="AO1" s="1" t="s">
        <v>206</v>
      </c>
      <c r="AW1" s="1" t="s">
        <v>455</v>
      </c>
      <c r="BH1" s="1" t="s">
        <v>255</v>
      </c>
      <c r="BS1" s="228"/>
      <c r="BT1" s="228"/>
      <c r="BU1" s="228"/>
      <c r="BV1" s="228"/>
      <c r="BW1" s="228"/>
      <c r="BX1" s="228"/>
      <c r="BY1" s="228"/>
      <c r="CD1" s="1" t="s">
        <v>242</v>
      </c>
      <c r="CG1" s="1" t="s">
        <v>243</v>
      </c>
      <c r="CO1" s="1" t="s">
        <v>244</v>
      </c>
      <c r="CR1" s="1" t="s">
        <v>256</v>
      </c>
      <c r="CW1" s="1" t="s">
        <v>264</v>
      </c>
      <c r="DI1" s="1" t="s">
        <v>265</v>
      </c>
      <c r="DW1" s="1" t="s">
        <v>266</v>
      </c>
      <c r="DZ1" s="1" t="s">
        <v>267</v>
      </c>
      <c r="EN1" s="1" t="s">
        <v>98</v>
      </c>
      <c r="EW1" t="s">
        <v>334</v>
      </c>
    </row>
    <row r="2" spans="1:160" s="121" customFormat="1" ht="210.75" customHeight="1">
      <c r="A2" s="120" t="s">
        <v>105</v>
      </c>
      <c r="B2" s="120" t="s">
        <v>106</v>
      </c>
      <c r="C2" s="120" t="s">
        <v>0</v>
      </c>
      <c r="D2" s="120" t="s">
        <v>18</v>
      </c>
      <c r="E2" s="120" t="s">
        <v>429</v>
      </c>
      <c r="F2" s="120" t="s">
        <v>107</v>
      </c>
      <c r="G2" s="287" t="s">
        <v>424</v>
      </c>
      <c r="H2" s="287" t="s">
        <v>425</v>
      </c>
      <c r="I2" s="120" t="s">
        <v>108</v>
      </c>
      <c r="J2" s="120" t="s">
        <v>94</v>
      </c>
      <c r="K2" s="120" t="s">
        <v>109</v>
      </c>
      <c r="L2" s="120" t="s">
        <v>110</v>
      </c>
      <c r="M2" s="120" t="s">
        <v>111</v>
      </c>
      <c r="N2" s="120" t="s">
        <v>112</v>
      </c>
      <c r="O2" s="120" t="s">
        <v>113</v>
      </c>
      <c r="P2" s="120" t="s">
        <v>114</v>
      </c>
      <c r="Q2" s="120" t="s">
        <v>115</v>
      </c>
      <c r="R2" s="120" t="s">
        <v>116</v>
      </c>
      <c r="S2" s="120" t="s">
        <v>122</v>
      </c>
      <c r="T2" s="120" t="s">
        <v>117</v>
      </c>
      <c r="U2" s="120" t="s">
        <v>118</v>
      </c>
      <c r="V2" s="120" t="s">
        <v>119</v>
      </c>
      <c r="W2" s="120" t="s">
        <v>120</v>
      </c>
      <c r="X2" s="120" t="s">
        <v>121</v>
      </c>
      <c r="Y2" s="120" t="s">
        <v>123</v>
      </c>
      <c r="Z2" s="120" t="s">
        <v>124</v>
      </c>
      <c r="AA2" s="120" t="s">
        <v>278</v>
      </c>
      <c r="AB2" s="120" t="s">
        <v>279</v>
      </c>
      <c r="AC2" s="120" t="s">
        <v>263</v>
      </c>
      <c r="AD2" s="120" t="s">
        <v>276</v>
      </c>
      <c r="AE2" s="120" t="s">
        <v>277</v>
      </c>
      <c r="AF2" s="120" t="str">
        <f>Berichterstattung!D83</f>
        <v>Alter</v>
      </c>
      <c r="AG2" s="120" t="str">
        <f>Berichterstattung!F83</f>
        <v>Bildung</v>
      </c>
      <c r="AH2" s="120" t="str">
        <f>Berichterstattung!J83</f>
        <v>Diskriminierungsschutz</v>
      </c>
      <c r="AI2" s="120" t="str">
        <f>Berichterstattung!D85</f>
        <v>Gesundheit</v>
      </c>
      <c r="AJ2" s="120" t="str">
        <f>Berichterstattung!F85</f>
        <v>Partizipation</v>
      </c>
      <c r="AK2" s="120" t="str">
        <f>Berichterstattung!J85</f>
        <v>Prävention</v>
      </c>
      <c r="AL2" s="120" t="str">
        <f>Berichterstattung!N85</f>
        <v>Religion</v>
      </c>
      <c r="AM2" s="120" t="s">
        <v>472</v>
      </c>
      <c r="AN2" s="120" t="s">
        <v>473</v>
      </c>
      <c r="AO2" s="120" t="str">
        <f>Berichterstattung!D90</f>
        <v>Befähigung, sich selbständig im sozialen Basel zu bewegen</v>
      </c>
      <c r="AP2" s="120" t="str">
        <f>Berichterstattung!N90</f>
        <v>Sensibilisierung</v>
      </c>
      <c r="AQ2" s="120" t="str">
        <f>Berichterstattung!D92</f>
        <v>Motivation zum Deutschlernen</v>
      </c>
      <c r="AR2" s="120" t="str">
        <f>Berichterstattung!J92</f>
        <v>Vernetzung im sozialen Umfeld</v>
      </c>
      <c r="AS2" s="120" t="str">
        <f>Berichterstattung!D94</f>
        <v>Stärkung der Persönlichkeit</v>
      </c>
      <c r="AT2" s="120" t="str">
        <f>Berichterstattung!J94</f>
        <v>Stärkung der Elternkompetenz</v>
      </c>
      <c r="AU2" s="120" t="s">
        <v>474</v>
      </c>
      <c r="AV2" s="120" t="s">
        <v>475</v>
      </c>
      <c r="AW2" s="120" t="str">
        <f>Berichterstattung!D99</f>
        <v>Beratung</v>
      </c>
      <c r="AX2" s="120" t="str">
        <f>Berichterstattung!F99</f>
        <v>Coaching</v>
      </c>
      <c r="AY2" s="120" t="str">
        <f>Berichterstattung!D101</f>
        <v>Schulung</v>
      </c>
      <c r="AZ2" s="120" t="str">
        <f>Berichterstattung!F101</f>
        <v>Tagung</v>
      </c>
      <c r="BA2" s="120" t="str">
        <f>Berichterstattung!J101</f>
        <v>Workshop</v>
      </c>
      <c r="BB2" s="120" t="s">
        <v>476</v>
      </c>
      <c r="BC2" s="120" t="s">
        <v>477</v>
      </c>
      <c r="BD2" s="120" t="s">
        <v>276</v>
      </c>
      <c r="BE2" s="120" t="s">
        <v>277</v>
      </c>
      <c r="BF2" s="120" t="s">
        <v>280</v>
      </c>
      <c r="BG2" s="120" t="s">
        <v>281</v>
      </c>
      <c r="BH2" s="287" t="s">
        <v>361</v>
      </c>
      <c r="BI2" s="120" t="str">
        <f>CONCATENATE(Berichterstattung!E133," Sprachgruppe")</f>
        <v>Deutsch Sprachgruppe</v>
      </c>
      <c r="BJ2" s="121" t="str">
        <f>CONCATENATE(Berichterstattung!E135," Sprachgruppe")</f>
        <v>Albanisch Sprachgruppe</v>
      </c>
      <c r="BK2" s="121" t="str">
        <f>CONCATENATE(Berichterstattung!E137," Sprachgruppe")</f>
        <v>Arabisch Sprachgruppe</v>
      </c>
      <c r="BL2" s="121" t="str">
        <f>CONCATENATE(Berichterstattung!E139," Sprachgruppe")</f>
        <v>Bosnisch Sprachgruppe</v>
      </c>
      <c r="BM2" s="121" t="str">
        <f>CONCATENATE(Berichterstattung!E141," Sprachgruppe")</f>
        <v>Dari/Farsi Sprachgruppe</v>
      </c>
      <c r="BN2" s="121" t="str">
        <f>CONCATENATE(Berichterstattung!E143," Sprachgruppe")</f>
        <v>Englisch Sprachgruppe</v>
      </c>
      <c r="BO2" s="121" t="str">
        <f>CONCATENATE(Berichterstattung!E145," Sprachgruppe")</f>
        <v>Französisch Sprachgruppe</v>
      </c>
      <c r="BP2" s="121" t="str">
        <f>CONCATENATE(Berichterstattung!E147," Sprachgruppe")</f>
        <v>Italienisch Sprachgruppe</v>
      </c>
      <c r="BQ2" s="121" t="str">
        <f>CONCATENATE(Berichterstattung!E149," Sprachgruppe")</f>
        <v>Kurdisch Sprachgruppe</v>
      </c>
      <c r="BR2" s="121" t="str">
        <f>CONCATENATE(Berichterstattung!E151," Sprachgruppe")</f>
        <v>Portugiesisch Sprachgruppe</v>
      </c>
      <c r="BS2" s="121" t="s">
        <v>514</v>
      </c>
      <c r="BT2" s="121" t="str">
        <f>CONCATENATE(Berichterstattung!E155," Sprachgruppe")</f>
        <v>Serbisch Sprachgruppe</v>
      </c>
      <c r="BU2" s="121" t="str">
        <f>CONCATENATE(Berichterstattung!E157," Sprachgruppe")</f>
        <v>Spanisch Sprachgruppe</v>
      </c>
      <c r="BV2" s="121" t="str">
        <f>CONCATENATE(Berichterstattung!E159," Sprachgruppe")</f>
        <v>Tamil Sprachgruppe</v>
      </c>
      <c r="BW2" s="121" t="str">
        <f>CONCATENATE(Berichterstattung!E161," Sprachgruppe")</f>
        <v>Tigrinya Sprachgruppe</v>
      </c>
      <c r="BX2" s="121" t="str">
        <f>CONCATENATE(Berichterstattung!E163," Sprachgruppe")</f>
        <v>Türkisch Sprachgruppe</v>
      </c>
      <c r="BY2" s="121" t="s">
        <v>515</v>
      </c>
      <c r="BZ2" s="120" t="s">
        <v>478</v>
      </c>
      <c r="CA2" s="121" t="str">
        <f>CONCATENATE(BZ2," Sprachgruppe")</f>
        <v>Andere Sprache Sprachgruppe</v>
      </c>
      <c r="CB2" s="120" t="s">
        <v>282</v>
      </c>
      <c r="CC2" s="120" t="s">
        <v>283</v>
      </c>
      <c r="CD2" s="120" t="s">
        <v>485</v>
      </c>
      <c r="CE2" s="120" t="s">
        <v>486</v>
      </c>
      <c r="CF2" s="120" t="s">
        <v>284</v>
      </c>
      <c r="CG2" s="120" t="s">
        <v>363</v>
      </c>
      <c r="CH2" s="120" t="str">
        <f>Berichterstattung!D188</f>
        <v>Flyer/Plakate</v>
      </c>
      <c r="CI2" s="120" t="str">
        <f>Berichterstattung!F188</f>
        <v>Mailversand</v>
      </c>
      <c r="CJ2" s="120" t="str">
        <f>Berichterstattung!J188</f>
        <v>Soziale Netzwerke (Facebook, Whatsapp, etc.)</v>
      </c>
      <c r="CK2" s="120" t="s">
        <v>268</v>
      </c>
      <c r="CL2" s="120" t="s">
        <v>269</v>
      </c>
      <c r="CM2" s="120" t="s">
        <v>297</v>
      </c>
      <c r="CN2" s="120" t="s">
        <v>298</v>
      </c>
      <c r="CO2" s="120" t="s">
        <v>131</v>
      </c>
      <c r="CP2" s="120" t="s">
        <v>295</v>
      </c>
      <c r="CQ2" s="120" t="s">
        <v>296</v>
      </c>
      <c r="CR2" s="120" t="str">
        <f>Berichterstattung!D208</f>
        <v>Interne Befragung mittels Formular</v>
      </c>
      <c r="CS2" s="120" t="s">
        <v>479</v>
      </c>
      <c r="CT2" s="120" t="s">
        <v>487</v>
      </c>
      <c r="CU2" s="120" t="s">
        <v>293</v>
      </c>
      <c r="CV2" s="120" t="s">
        <v>294</v>
      </c>
      <c r="CW2" s="120" t="str">
        <f>Berichterstattung!C222</f>
        <v xml:space="preserve">Anzahl Aktivitäten </v>
      </c>
      <c r="CX2" s="120" t="str">
        <f>Berichterstattung!C224</f>
        <v>Anzahl Termine</v>
      </c>
      <c r="CY2" s="120" t="str">
        <f>Berichterstattung!C226</f>
        <v>Anzahl Stunden gesamt</v>
      </c>
      <c r="CZ2" s="120" t="str">
        <f>Berichterstattung!C228</f>
        <v>Anzahl erreichte TN</v>
      </c>
      <c r="DA2" s="120" t="s">
        <v>125</v>
      </c>
      <c r="DB2" s="120" t="s">
        <v>126</v>
      </c>
      <c r="DC2" s="120" t="s">
        <v>127</v>
      </c>
      <c r="DD2" s="120" t="s">
        <v>128</v>
      </c>
      <c r="DE2" s="120" t="s">
        <v>129</v>
      </c>
      <c r="DF2" s="120" t="s">
        <v>130</v>
      </c>
      <c r="DG2" s="120" t="s">
        <v>291</v>
      </c>
      <c r="DH2" s="120" t="s">
        <v>292</v>
      </c>
      <c r="DI2" s="120" t="s">
        <v>270</v>
      </c>
      <c r="DJ2" s="120" t="s">
        <v>271</v>
      </c>
      <c r="DK2" s="120" t="s">
        <v>272</v>
      </c>
      <c r="DL2" s="120" t="s">
        <v>273</v>
      </c>
      <c r="DM2" s="120" t="s">
        <v>482</v>
      </c>
      <c r="DN2" s="120" t="s">
        <v>483</v>
      </c>
      <c r="DO2" s="120" t="s">
        <v>274</v>
      </c>
      <c r="DP2" s="120" t="s">
        <v>275</v>
      </c>
      <c r="DQ2" s="120" t="s">
        <v>519</v>
      </c>
      <c r="DR2" s="120" t="s">
        <v>521</v>
      </c>
      <c r="DS2" s="120" t="s">
        <v>480</v>
      </c>
      <c r="DT2" s="121" t="s">
        <v>481</v>
      </c>
      <c r="DU2" s="120" t="s">
        <v>289</v>
      </c>
      <c r="DV2" s="120" t="s">
        <v>290</v>
      </c>
      <c r="DW2" s="120" t="s">
        <v>133</v>
      </c>
      <c r="DX2" s="120" t="s">
        <v>287</v>
      </c>
      <c r="DY2" s="120" t="s">
        <v>288</v>
      </c>
      <c r="DZ2" s="120" t="str">
        <f>Berichterstattung!C269</f>
        <v>Aufwand Gesamt (CHF)</v>
      </c>
      <c r="EA2" s="120" t="str">
        <f>Berichterstattung!C270</f>
        <v>Einnahmen Gesamt (CHF)</v>
      </c>
      <c r="EB2" s="120" t="str">
        <f>Berichterstattung!C271</f>
        <v>Überschuss/Verlust (CHF)</v>
      </c>
      <c r="EC2" s="120" t="str">
        <f>Berichterstattung!C273</f>
        <v>Beiträge öffentliche Geldgeber gesamt</v>
      </c>
      <c r="ED2" s="120" t="str">
        <f>Berichterstattung!C275</f>
        <v>Beitrag Fachstelle Integration und Antirassimus</v>
      </c>
      <c r="EE2" s="120" t="str">
        <f>Berichterstattung!C276</f>
        <v>Beitrag BL</v>
      </c>
      <c r="EF2" s="120" t="str">
        <f>Berichterstattung!C277</f>
        <v>Beitrag andere Kantone</v>
      </c>
      <c r="EG2" s="120" t="str">
        <f>Berichterstattung!C279</f>
        <v>Beitrag andere kantonalen Stellen BS</v>
      </c>
      <c r="EH2" s="120" t="str">
        <f>Berichterstattung!C281</f>
        <v>Beitrag Übrige</v>
      </c>
      <c r="EI2" s="120" t="str">
        <f>Berichterstattung!C283</f>
        <v>Teilnehmerbeiträge</v>
      </c>
      <c r="EJ2" s="120" t="str">
        <f>Berichterstattung!C284</f>
        <v>Eigenleistung und Drittmittel Trägerschaft</v>
      </c>
      <c r="EK2" s="120" t="str">
        <f>Berichterstattung!C286</f>
        <v>Freiwilligenarbeit (Stunden)</v>
      </c>
      <c r="EL2" s="120" t="s">
        <v>285</v>
      </c>
      <c r="EM2" s="120" t="s">
        <v>286</v>
      </c>
      <c r="EN2" s="120" t="s">
        <v>257</v>
      </c>
      <c r="EO2" s="120" t="s">
        <v>328</v>
      </c>
      <c r="EP2" s="120" t="s">
        <v>258</v>
      </c>
      <c r="EQ2" s="120" t="s">
        <v>259</v>
      </c>
      <c r="ER2" s="120" t="s">
        <v>260</v>
      </c>
      <c r="ES2" s="120" t="s">
        <v>261</v>
      </c>
      <c r="ET2" s="120" t="s">
        <v>262</v>
      </c>
      <c r="EU2" s="120" t="s">
        <v>186</v>
      </c>
      <c r="EV2" s="120" t="s">
        <v>338</v>
      </c>
      <c r="EW2" s="120" t="s">
        <v>329</v>
      </c>
      <c r="EX2" s="120" t="s">
        <v>330</v>
      </c>
      <c r="EY2" s="120" t="s">
        <v>331</v>
      </c>
      <c r="EZ2" s="120" t="s">
        <v>332</v>
      </c>
      <c r="FA2" s="120" t="s">
        <v>333</v>
      </c>
      <c r="FB2" s="120" t="s">
        <v>240</v>
      </c>
      <c r="FC2" s="120" t="s">
        <v>241</v>
      </c>
      <c r="FD2" s="120" t="s">
        <v>339</v>
      </c>
    </row>
    <row r="3" spans="1:160">
      <c r="A3" s="122" t="str">
        <f>Berichterstattung!N2</f>
        <v/>
      </c>
      <c r="B3" s="122" t="str">
        <f>Berichterstattung!F9</f>
        <v/>
      </c>
      <c r="C3" s="122" t="str">
        <f>Berichterstattung!F10</f>
        <v/>
      </c>
      <c r="D3" s="125" t="str">
        <f>IF(Berichterstattung!E13="x",1,IF(Berichterstattung!C13="x",0,""))</f>
        <v/>
      </c>
      <c r="E3" s="125" t="str">
        <f>IF(Berichterstattung!C16="x",1,IF(Berichterstattung!E16="x",0,""))</f>
        <v/>
      </c>
      <c r="F3" s="124" t="str">
        <f>IF(Berichterstattung!C20="x",Berichterstattung!D20,IF(Berichterstattung!C22="x",Berichterstattung!D22,IF(Berichterstattung!C24="x",Berichterstattung!D24,"")))</f>
        <v/>
      </c>
      <c r="G3" s="203" t="str">
        <f>IF(Berichterstattung!E30="x",1,IF(Berichterstattung!C30="x",0,""))</f>
        <v/>
      </c>
      <c r="H3" s="124" t="str">
        <f>IF(Berichterstattung!I30="","",Berichterstattung!I30)</f>
        <v/>
      </c>
      <c r="I3" s="124" t="str">
        <f>IF(Berichterstattung!E37="x",Berichterstattung!F37,IF(Berichterstattung!G37="x",Berichterstattung!H37,""))</f>
        <v/>
      </c>
      <c r="J3" s="124" t="str">
        <f>IF(Berichterstattung!G39="","",Berichterstattung!G39)</f>
        <v/>
      </c>
      <c r="K3" s="124" t="str">
        <f>IF(Berichterstattung!M39="","",Berichterstattung!M39)</f>
        <v/>
      </c>
      <c r="L3" s="124" t="str">
        <f>IF(Berichterstattung!I41="","",Berichterstattung!I41)</f>
        <v/>
      </c>
      <c r="M3" s="124" t="str">
        <f>IF(Berichterstattung!G43="","",Berichterstattung!G43)</f>
        <v/>
      </c>
      <c r="N3" s="124" t="str">
        <f>IF(Berichterstattung!K43="","",Berichterstattung!K43)</f>
        <v/>
      </c>
      <c r="O3" s="124" t="str">
        <f>IF(Berichterstattung!G45="","",Berichterstattung!G45)</f>
        <v/>
      </c>
      <c r="P3" s="124" t="str">
        <f>IF(Berichterstattung!M45="","",Berichterstattung!M45)</f>
        <v/>
      </c>
      <c r="Q3" s="124" t="str">
        <f>IF(Berichterstattung!G47="","",Berichterstattung!G47)</f>
        <v/>
      </c>
      <c r="R3" s="124" t="str">
        <f>IF(Berichterstattung!M47="","",Berichterstattung!M47)</f>
        <v/>
      </c>
      <c r="S3" s="124" t="str">
        <f>IF(Berichterstattung!E50="x",Berichterstattung!F50,IF(Berichterstattung!G50="x",Berichterstattung!H50,""))</f>
        <v/>
      </c>
      <c r="T3" s="124" t="str">
        <f>IF(Berichterstattung!G52="","",Berichterstattung!G52)</f>
        <v/>
      </c>
      <c r="U3" s="124" t="str">
        <f>IF(Berichterstattung!M52="","",Berichterstattung!M52)</f>
        <v/>
      </c>
      <c r="V3" s="124" t="str">
        <f>IF(Berichterstattung!G54="","",Berichterstattung!G54)</f>
        <v/>
      </c>
      <c r="W3" s="124" t="str">
        <f>IF(Berichterstattung!M54="","",Berichterstattung!M54)</f>
        <v/>
      </c>
      <c r="X3" s="124" t="str">
        <f>IF(Berichterstattung!G56="","",Berichterstattung!G56)</f>
        <v/>
      </c>
      <c r="Y3" s="124" t="str">
        <f>IF(Berichterstattung!C61="","",Berichterstattung!C61)</f>
        <v/>
      </c>
      <c r="Z3" s="124" t="str">
        <f>IF(Berichterstattung!C64="","",Berichterstattung!C64)</f>
        <v/>
      </c>
      <c r="AA3" s="207" t="str">
        <f>IF(Berichterstattung!K66="x",0,IF(Berichterstattung!M66="x",1,""))</f>
        <v/>
      </c>
      <c r="AB3" s="208" t="str">
        <f>IF(Berichterstattung!C68="","",Berichterstattung!C68)</f>
        <v/>
      </c>
      <c r="AC3" s="124" t="str">
        <f>IF(Berichterstattung!C73="","",Berichterstattung!C73)</f>
        <v/>
      </c>
      <c r="AD3" s="207" t="str">
        <f>IF(Berichterstattung!K75="x",0,IF(Berichterstattung!M75="x",1,""))</f>
        <v/>
      </c>
      <c r="AE3" s="208" t="str">
        <f>IF(Berichterstattung!C77="","",Berichterstattung!C77)</f>
        <v/>
      </c>
      <c r="AF3" s="125" t="str">
        <f>IF(Berichterstattung!C83="x",1,"")</f>
        <v/>
      </c>
      <c r="AG3" s="125" t="str">
        <f>IF(Berichterstattung!E83="x",1,"")</f>
        <v/>
      </c>
      <c r="AH3" s="125" t="str">
        <f>IF(Berichterstattung!I83="x",1,"")</f>
        <v/>
      </c>
      <c r="AI3" s="125" t="str">
        <f>IF(Berichterstattung!C85="x",1,"")</f>
        <v/>
      </c>
      <c r="AJ3" s="125" t="str">
        <f>IF(Berichterstattung!E85="x",1,"")</f>
        <v/>
      </c>
      <c r="AK3" s="125" t="str">
        <f>IF(Berichterstattung!I85="x",1,"")</f>
        <v/>
      </c>
      <c r="AL3" s="125" t="str">
        <f>IF(Berichterstattung!M85="x",1,"")</f>
        <v/>
      </c>
      <c r="AM3" s="125" t="str">
        <f>IF(Berichterstattung!C87="x",1,"")</f>
        <v/>
      </c>
      <c r="AN3" s="124" t="str">
        <f>IF(AM3=1,Berichterstattung!E87,"")</f>
        <v/>
      </c>
      <c r="AO3" s="125" t="str">
        <f>IF(Berichterstattung!C90="x",1,"")</f>
        <v/>
      </c>
      <c r="AP3" s="125" t="str">
        <f>IF(Berichterstattung!M90="x",1,"")</f>
        <v/>
      </c>
      <c r="AQ3" s="125" t="str">
        <f>IF(Berichterstattung!C92="x",1,"")</f>
        <v/>
      </c>
      <c r="AR3" s="125" t="str">
        <f>IF(Berichterstattung!I92="x",1,"")</f>
        <v/>
      </c>
      <c r="AS3" s="125" t="str">
        <f>IF(Berichterstattung!C94="x",1,"")</f>
        <v/>
      </c>
      <c r="AT3" s="125" t="str">
        <f>IF(Berichterstattung!I94="x",1,"")</f>
        <v/>
      </c>
      <c r="AU3" s="125" t="str">
        <f>IF(Berichterstattung!C96="x",1,"")</f>
        <v/>
      </c>
      <c r="AV3" s="124" t="str">
        <f>IF(AU3=1,Berichterstattung!E96,"")</f>
        <v/>
      </c>
      <c r="AW3" s="125" t="str">
        <f>IF(Berichterstattung!C99="x",1,"")</f>
        <v/>
      </c>
      <c r="AX3" s="125" t="str">
        <f>IF(Berichterstattung!E99="x",1,"")</f>
        <v/>
      </c>
      <c r="AY3" s="125" t="str">
        <f>IF(Berichterstattung!C101="x",1,"")</f>
        <v/>
      </c>
      <c r="AZ3" s="125" t="str">
        <f>IF(Berichterstattung!E101="x",1,"")</f>
        <v/>
      </c>
      <c r="BA3" s="125" t="str">
        <f>IF(Berichterstattung!I101="x",1,"")</f>
        <v/>
      </c>
      <c r="BB3" s="125" t="str">
        <f>IF(Berichterstattung!C103="x",1,"")</f>
        <v/>
      </c>
      <c r="BC3" s="124" t="str">
        <f>IF(BB3=1,Berichterstattung!E103,"")</f>
        <v/>
      </c>
      <c r="BD3" s="207" t="str">
        <f>IF(Berichterstattung!K105="x",0,IF(Berichterstattung!M105="x",1,""))</f>
        <v/>
      </c>
      <c r="BE3" s="208" t="str">
        <f>IF(Berichterstattung!C107="","",Berichterstattung!C107)</f>
        <v/>
      </c>
      <c r="BF3" s="207" t="str">
        <f>IF(Berichterstattung!K117="x",0,IF(Berichterstattung!M117="x",1,""))</f>
        <v/>
      </c>
      <c r="BG3" s="208" t="str">
        <f>IF(Berichterstattung!C119="","",Berichterstattung!C119)</f>
        <v/>
      </c>
      <c r="BH3" s="125" t="str">
        <f>IF(Berichterstattung!K124="x",1,IF(Berichterstattung!K127="x",0,""))</f>
        <v/>
      </c>
      <c r="BI3" s="125" t="str">
        <f>IF(Berichterstattung!K133="x",1,"")</f>
        <v/>
      </c>
      <c r="BJ3" s="125" t="str">
        <f>IF(Berichterstattung!K135="x",1,"")</f>
        <v/>
      </c>
      <c r="BK3" s="125" t="str">
        <f>IF(Berichterstattung!K137="x",1,"")</f>
        <v/>
      </c>
      <c r="BL3" s="125" t="str">
        <f>IF(Berichterstattung!K139="x",1,"")</f>
        <v/>
      </c>
      <c r="BM3" s="125" t="str">
        <f>IF(Berichterstattung!K141="x",1,"")</f>
        <v/>
      </c>
      <c r="BN3" s="125" t="str">
        <f>IF(Berichterstattung!K143="x",1,"")</f>
        <v/>
      </c>
      <c r="BO3" s="125" t="str">
        <f>IF(Berichterstattung!K145="x",1,"")</f>
        <v/>
      </c>
      <c r="BP3" s="125" t="str">
        <f>IF(Berichterstattung!K147="x",1,"")</f>
        <v/>
      </c>
      <c r="BQ3" s="125" t="str">
        <f>IF(Berichterstattung!K149="x",1,"")</f>
        <v/>
      </c>
      <c r="BR3" s="125" t="str">
        <f>IF(Berichterstattung!K151="x",1,"")</f>
        <v/>
      </c>
      <c r="BS3" s="125" t="str">
        <f>IF(Berichterstattung!K153="x",1,"")</f>
        <v/>
      </c>
      <c r="BT3" s="125" t="str">
        <f>IF(Berichterstattung!K155="x",1,"")</f>
        <v/>
      </c>
      <c r="BU3" s="125" t="str">
        <f>IF(Berichterstattung!K157="x",1,"")</f>
        <v/>
      </c>
      <c r="BV3" s="125" t="str">
        <f>IF(Berichterstattung!K159="x",1,"")</f>
        <v/>
      </c>
      <c r="BW3" s="125" t="str">
        <f>IF(Berichterstattung!K161="x",1,"")</f>
        <v/>
      </c>
      <c r="BX3" s="125" t="str">
        <f>IF(Berichterstattung!K163="x",1,"")</f>
        <v/>
      </c>
      <c r="BY3" s="125" t="str">
        <f>IF(Berichterstattung!K165="x",1,"")</f>
        <v/>
      </c>
      <c r="BZ3" s="124" t="str">
        <f>IF(Berichterstattung!E167="","",Berichterstattung!E167)</f>
        <v/>
      </c>
      <c r="CA3" s="125" t="str">
        <f>IF(Berichterstattung!K167="x",1,"")</f>
        <v/>
      </c>
      <c r="CB3" s="207" t="str">
        <f>IF(Berichterstattung!K169="x",0,IF(Berichterstattung!M169="x",1,""))</f>
        <v/>
      </c>
      <c r="CC3" s="208" t="str">
        <f>IF(Berichterstattung!C171="","",Berichterstattung!C171)</f>
        <v/>
      </c>
      <c r="CD3" s="124" t="str">
        <f>IF(Berichterstattung!C176="","",Berichterstattung!C176)</f>
        <v/>
      </c>
      <c r="CE3" s="207" t="str">
        <f>IF(Berichterstattung!K178="x",0,IF(Berichterstattung!M178="x",1,""))</f>
        <v/>
      </c>
      <c r="CF3" s="208" t="str">
        <f>IF(Berichterstattung!C180="","",Berichterstattung!C180)</f>
        <v/>
      </c>
      <c r="CG3" s="125" t="str">
        <f>IF(Berichterstattung!C186="x",1,"")</f>
        <v/>
      </c>
      <c r="CH3" s="125" t="str">
        <f>IF(Berichterstattung!C188="x",1,"")</f>
        <v/>
      </c>
      <c r="CI3" s="125" t="str">
        <f>IF(Berichterstattung!E188="x",1,"")</f>
        <v/>
      </c>
      <c r="CJ3" s="125" t="str">
        <f>IF(Berichterstattung!I188="x",1,"")</f>
        <v/>
      </c>
      <c r="CK3" s="123" t="str">
        <f>IF(Berichterstattung!C190="x",1,"")</f>
        <v/>
      </c>
      <c r="CL3" s="124" t="str">
        <f>IF(Berichterstattung!E190="","",Berichterstattung!E190)</f>
        <v/>
      </c>
      <c r="CM3" s="207" t="str">
        <f>IF(Berichterstattung!K192="x",0,IF(Berichterstattung!M192="x",1,""))</f>
        <v/>
      </c>
      <c r="CN3" s="208" t="str">
        <f>IF(Berichterstattung!C194="","",Berichterstattung!C194)</f>
        <v/>
      </c>
      <c r="CO3" s="124" t="str">
        <f>IF(Berichterstattung!C199="","",Berichterstattung!C199)</f>
        <v/>
      </c>
      <c r="CP3" s="207" t="str">
        <f>IF(Berichterstattung!K201="x",0,IF(Berichterstattung!M201="x",1,""))</f>
        <v/>
      </c>
      <c r="CQ3" s="208" t="str">
        <f>IF(Berichterstattung!C203="","",Berichterstattung!C203)</f>
        <v/>
      </c>
      <c r="CR3" s="125" t="str">
        <f>IF(Berichterstattung!C208="x",1,"")</f>
        <v/>
      </c>
      <c r="CS3" s="125" t="str">
        <f>IF(Berichterstattung!C211="x",1,"")</f>
        <v/>
      </c>
      <c r="CT3" s="124" t="str">
        <f>IF(CS3=1,Berichterstattung!E211,"")</f>
        <v/>
      </c>
      <c r="CU3" s="207" t="str">
        <f>IF(Berichterstattung!K213="x",0,IF(Berichterstattung!M213="x",1,""))</f>
        <v/>
      </c>
      <c r="CV3" s="208" t="str">
        <f>IF(Berichterstattung!C215="","",Berichterstattung!C215)</f>
        <v/>
      </c>
      <c r="CW3" s="123" t="str">
        <f>Berichterstattung!H222</f>
        <v/>
      </c>
      <c r="CX3" s="123" t="str">
        <f>Berichterstattung!H226</f>
        <v/>
      </c>
      <c r="CY3" s="123" t="str">
        <f>Berichterstattung!H224</f>
        <v/>
      </c>
      <c r="CZ3" s="137" t="str">
        <f>Berichterstattung!H228</f>
        <v/>
      </c>
      <c r="DA3" s="137" t="str">
        <f>IF(Berichterstattung!F234="","",Berichterstattung!F234)</f>
        <v/>
      </c>
      <c r="DB3" s="137" t="str">
        <f>IF(Berichterstattung!F236="","",Berichterstattung!F236)</f>
        <v/>
      </c>
      <c r="DC3" s="137" t="str">
        <f>IF(Berichterstattung!F238="","",Berichterstattung!F238)</f>
        <v/>
      </c>
      <c r="DD3" s="137" t="str">
        <f>IF(Berichterstattung!H234="","",Berichterstattung!H234)</f>
        <v/>
      </c>
      <c r="DE3" s="137" t="str">
        <f>IF(Berichterstattung!H236="","",Berichterstattung!H236)</f>
        <v/>
      </c>
      <c r="DF3" s="137" t="str">
        <f>IF(Berichterstattung!H238="","",Berichterstattung!H238)</f>
        <v/>
      </c>
      <c r="DG3" s="207" t="str">
        <f>IF(Berichterstattung!K240="x",0,IF(Berichterstattung!M240="x",1,""))</f>
        <v/>
      </c>
      <c r="DH3" s="208" t="str">
        <f>IF(Berichterstattung!C242="","",Berichterstattung!C242)</f>
        <v/>
      </c>
      <c r="DI3" s="125" t="str">
        <f>IF(Berichterstattung!C246="x",1,"")</f>
        <v/>
      </c>
      <c r="DJ3" s="124" t="str">
        <f>IF(Berichterstattung!D246="","",Berichterstattung!D246)</f>
        <v/>
      </c>
      <c r="DK3" s="125" t="str">
        <f>IF(Berichterstattung!I246="x",1,"")</f>
        <v/>
      </c>
      <c r="DL3" s="124" t="str">
        <f>IF(Berichterstattung!J246="","",Berichterstattung!J246)</f>
        <v/>
      </c>
      <c r="DM3" s="125" t="str">
        <f>IF(Berichterstattung!C248="x",1,"")</f>
        <v/>
      </c>
      <c r="DN3" s="124" t="str">
        <f>IF(Berichterstattung!D248="","",Berichterstattung!D248)</f>
        <v/>
      </c>
      <c r="DO3" s="125" t="str">
        <f>IF(Berichterstattung!I248="x",1,"")</f>
        <v/>
      </c>
      <c r="DP3" s="124" t="str">
        <f>IF(Berichterstattung!J248="","",Berichterstattung!J248)</f>
        <v/>
      </c>
      <c r="DQ3" s="125" t="str">
        <f>IF(Berichterstattung!C250="x",1,"")</f>
        <v/>
      </c>
      <c r="DR3" s="124" t="str">
        <f>IF(Berichterstattung!D250="","",Berichterstattung!D250)</f>
        <v/>
      </c>
      <c r="DS3" s="125" t="str">
        <f>IF(Berichterstattung!C252="x",1,"")</f>
        <v/>
      </c>
      <c r="DT3" s="124" t="str">
        <f>IF(Berichterstattung!D252="","",Berichterstattung!D252)</f>
        <v/>
      </c>
      <c r="DU3" s="207" t="str">
        <f>IF(Berichterstattung!E254="x","ja",IF(Berichterstattung!G254="x","teilweise",IF(Berichterstattung!M254="x","nein","")))</f>
        <v/>
      </c>
      <c r="DV3" s="208" t="str">
        <f>IF(Berichterstattung!C256="","",Berichterstattung!C256)</f>
        <v/>
      </c>
      <c r="DW3" s="124" t="str">
        <f>IF(Berichterstattung!C260="","",Berichterstattung!C260)</f>
        <v/>
      </c>
      <c r="DX3" s="207" t="str">
        <f>IF(Berichterstattung!K262="x",0,IF(Berichterstattung!M262="x",1,""))</f>
        <v/>
      </c>
      <c r="DY3" s="208" t="str">
        <f>IF(Berichterstattung!C264="","",Berichterstattung!C264)</f>
        <v/>
      </c>
      <c r="DZ3" s="133">
        <f>Berichterstattung!H269</f>
        <v>0</v>
      </c>
      <c r="EA3" s="133">
        <f>Berichterstattung!H270</f>
        <v>0</v>
      </c>
      <c r="EB3" s="133">
        <f>Berichterstattung!H271</f>
        <v>0</v>
      </c>
      <c r="EC3" s="133">
        <f>Berichterstattung!H273</f>
        <v>0</v>
      </c>
      <c r="ED3" s="133">
        <f>Berichterstattung!H275</f>
        <v>0</v>
      </c>
      <c r="EE3" s="133">
        <f>Berichterstattung!H276</f>
        <v>0</v>
      </c>
      <c r="EF3" s="133">
        <f>Berichterstattung!H277</f>
        <v>0</v>
      </c>
      <c r="EG3" s="133">
        <f>Berichterstattung!H279</f>
        <v>0</v>
      </c>
      <c r="EH3" s="133">
        <f>Berichterstattung!H281</f>
        <v>0</v>
      </c>
      <c r="EI3" s="133">
        <f>Berichterstattung!H283</f>
        <v>0</v>
      </c>
      <c r="EJ3" s="133">
        <f>Berichterstattung!H284</f>
        <v>0</v>
      </c>
      <c r="EK3" s="267">
        <f>Berichterstattung!H286</f>
        <v>0</v>
      </c>
      <c r="EL3" s="207" t="str">
        <f>IF(Berichterstattung!K315="x",0,IF(Berichterstattung!M315="x",1,""))</f>
        <v/>
      </c>
      <c r="EM3" s="208" t="str">
        <f>IF(Berichterstattung!C317="","",Berichterstattung!C317)</f>
        <v/>
      </c>
      <c r="EN3" s="205">
        <f>IF('Projektaktivitäten durchgeführt'!C11="","",'Projektaktivitäten durchgeführt'!C11)</f>
        <v>0</v>
      </c>
      <c r="EO3" s="205">
        <f>IF('Projektaktivitäten durchgeführt'!E11="","",'Projektaktivitäten durchgeführt'!E11)</f>
        <v>0</v>
      </c>
      <c r="EP3" s="205" t="str">
        <f>IF('Projektaktivitäten durchgeführt'!G11="","",'Projektaktivitäten durchgeführt'!G11)</f>
        <v/>
      </c>
      <c r="EQ3" s="205" t="str">
        <f>IF('Projektaktivitäten durchgeführt'!I11="","",'Projektaktivitäten durchgeführt'!I11)</f>
        <v/>
      </c>
      <c r="ER3" s="205" t="str">
        <f>IF('Projektaktivitäten durchgeführt'!K11="","",'Projektaktivitäten durchgeführt'!K11)</f>
        <v/>
      </c>
      <c r="ES3" s="205" t="str">
        <f>IF('Projektaktivitäten durchgeführt'!M11="","",'Projektaktivitäten durchgeführt'!M11)</f>
        <v/>
      </c>
      <c r="ET3" s="205" t="str">
        <f>IF('Projektaktivitäten durchgeführt'!O11="","",'Projektaktivitäten durchgeführt'!O11)</f>
        <v/>
      </c>
      <c r="EU3" s="205" t="str">
        <f>IF('Projektaktivitäten durchgeführt'!Q11="","",'Projektaktivitäten durchgeführt'!Q11)</f>
        <v/>
      </c>
      <c r="EV3" s="208" t="str">
        <f>IF('Projektaktivitäten durchgeführt'!E40="","",'Projektaktivitäten durchgeführt'!E40)</f>
        <v/>
      </c>
      <c r="EW3" s="224" t="str">
        <f>IF('Medienprodukte durchgeführt'!C11="","",'Medienprodukte durchgeführt'!C11)</f>
        <v/>
      </c>
      <c r="EX3" s="224" t="str">
        <f>IF('Medienprodukte durchgeführt'!E11="","",'Medienprodukte durchgeführt'!E11)</f>
        <v/>
      </c>
      <c r="EY3" s="224" t="str">
        <f>IF('Medienprodukte durchgeführt'!G11="","",'Medienprodukte durchgeführt'!G11)</f>
        <v/>
      </c>
      <c r="EZ3" s="224" t="str">
        <f>IF('Medienprodukte durchgeführt'!I11="","",'Medienprodukte durchgeführt'!I11)</f>
        <v/>
      </c>
      <c r="FA3" s="224" t="str">
        <f>IF('Medienprodukte durchgeführt'!L11="","",'Medienprodukte durchgeführt'!L11)</f>
        <v/>
      </c>
      <c r="FB3" s="224" t="str">
        <f>IF('Medienprodukte durchgeführt'!N11="","",'Medienprodukte durchgeführt'!N11)</f>
        <v/>
      </c>
      <c r="FC3" s="224" t="str">
        <f>IF('Medienprodukte durchgeführt'!P11="","",'Medienprodukte durchgeführt'!P11)</f>
        <v/>
      </c>
      <c r="FD3" s="208" t="str">
        <f>IF('Medienprodukte durchgeführt'!E35="","",'Medienprodukte durchgeführt'!E35)</f>
        <v/>
      </c>
    </row>
    <row r="5" spans="1:160">
      <c r="A5" s="1" t="s">
        <v>531</v>
      </c>
    </row>
    <row r="6" spans="1:160">
      <c r="A6" s="318"/>
      <c r="B6" s="229"/>
    </row>
    <row r="7" spans="1:160" ht="14.25" customHeight="1">
      <c r="A7" s="228"/>
      <c r="B7" s="228"/>
      <c r="EN7" s="120"/>
      <c r="EO7" s="120"/>
      <c r="EP7" s="120"/>
      <c r="EQ7" s="120"/>
      <c r="ER7" s="120"/>
      <c r="ES7" s="120"/>
      <c r="ET7" s="120"/>
      <c r="EU7" s="120"/>
      <c r="EV7" s="120"/>
      <c r="EW7" s="120"/>
      <c r="EX7" s="120"/>
      <c r="EY7" s="120"/>
      <c r="EZ7" s="120"/>
      <c r="FA7" s="120"/>
      <c r="FB7" s="120"/>
      <c r="FC7" s="120"/>
    </row>
    <row r="355" spans="3:3">
      <c r="C355" s="1" t="s">
        <v>500</v>
      </c>
    </row>
    <row r="356" spans="3:3">
      <c r="C356" s="1" t="s">
        <v>499</v>
      </c>
    </row>
  </sheetData>
  <sheetProtection algorithmName="SHA-512" hashValue="UYcVEfcyS2d/EUgaTxnGHE2Ks735Jnol+qSFMJ0drzKuUoQfwDWO6OazqrVWvvWPkt2PjeTGQF5nO1aDVwc8Qw==" saltValue="k7tcG34qrV4EBoIEQtoTdA==" spinCount="100000" sheet="1" objects="1" scenarios="1"/>
  <pageMargins left="0.70866141732283472" right="0.70866141732283472" top="0.78740157480314965" bottom="0.78740157480314965" header="0.31496062992125984" footer="0.31496062992125984"/>
  <pageSetup paperSize="9" scale="10" fitToWidth="3"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DA43-3CE6-45A2-ADC2-99B8006234AB}">
  <sheetPr codeName="Tabelle15"/>
  <dimension ref="B1:E4"/>
  <sheetViews>
    <sheetView workbookViewId="0"/>
  </sheetViews>
  <sheetFormatPr baseColWidth="10" defaultRowHeight="12.75"/>
  <cols>
    <col min="4" max="4" width="16.28515625" customWidth="1"/>
  </cols>
  <sheetData>
    <row r="1" spans="2:5">
      <c r="B1" s="268" t="s">
        <v>23</v>
      </c>
      <c r="C1" s="268" t="s">
        <v>371</v>
      </c>
      <c r="D1" s="268" t="s">
        <v>311</v>
      </c>
    </row>
    <row r="2" spans="2:5">
      <c r="B2" s="1" t="s">
        <v>372</v>
      </c>
      <c r="C2" s="1" t="s">
        <v>10</v>
      </c>
      <c r="D2" s="1" t="s">
        <v>312</v>
      </c>
    </row>
    <row r="3" spans="2:5">
      <c r="B3" t="s">
        <v>22</v>
      </c>
      <c r="C3" s="1" t="s">
        <v>11</v>
      </c>
      <c r="D3" s="1" t="s">
        <v>313</v>
      </c>
    </row>
    <row r="4" spans="2:5">
      <c r="E4" s="1"/>
    </row>
  </sheetData>
  <sheetProtection algorithmName="SHA-512" hashValue="U4FDanf+QVACenpiyhTIfZt/blAj4/6T82J7uE7k7xz8FqGHs0zl2ACdVY/k8OIkB5Ixdhl42tp6vznzJAwpdw==" saltValue="WhfGHB0eGFvc8bNPJbLZe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F756-B477-4427-9C0D-7D8873FBB42C}">
  <sheetPr codeName="Tabelle2">
    <pageSetUpPr fitToPage="1"/>
  </sheetPr>
  <dimension ref="A1:C60"/>
  <sheetViews>
    <sheetView workbookViewId="0"/>
  </sheetViews>
  <sheetFormatPr baseColWidth="10" defaultRowHeight="12.75"/>
  <cols>
    <col min="1" max="1" width="7.85546875" style="278" customWidth="1"/>
    <col min="2" max="2" width="3.5703125" style="278" customWidth="1"/>
    <col min="3" max="3" width="106.140625" style="278" customWidth="1"/>
    <col min="4" max="15" width="11.42578125" style="278"/>
    <col min="16" max="16" width="19" style="278" customWidth="1"/>
    <col min="17" max="16384" width="11.42578125" style="278"/>
  </cols>
  <sheetData>
    <row r="1" spans="1:3" ht="11.25" customHeight="1"/>
    <row r="2" spans="1:3" ht="17.25" customHeight="1">
      <c r="B2" s="279" t="s">
        <v>81</v>
      </c>
    </row>
    <row r="3" spans="1:3" ht="24" customHeight="1">
      <c r="B3" s="280" t="s">
        <v>488</v>
      </c>
    </row>
    <row r="4" spans="1:3" ht="21" customHeight="1">
      <c r="A4" s="281" t="s">
        <v>82</v>
      </c>
      <c r="B4" s="282" t="s">
        <v>504</v>
      </c>
    </row>
    <row r="5" spans="1:3" ht="12" customHeight="1"/>
    <row r="7" spans="1:3" ht="18">
      <c r="A7" s="283"/>
      <c r="B7" s="284" t="s">
        <v>522</v>
      </c>
      <c r="C7" s="283"/>
    </row>
    <row r="8" spans="1:3" ht="18">
      <c r="A8" s="283"/>
      <c r="B8" s="284"/>
      <c r="C8" s="283"/>
    </row>
    <row r="9" spans="1:3" ht="18">
      <c r="A9" s="283"/>
      <c r="B9" s="284" t="s">
        <v>407</v>
      </c>
      <c r="C9" s="283"/>
    </row>
    <row r="10" spans="1:3" ht="18">
      <c r="A10" s="283"/>
      <c r="B10" s="284"/>
      <c r="C10" s="283"/>
    </row>
    <row r="11" spans="1:3">
      <c r="A11" s="283"/>
      <c r="B11" s="276" t="s">
        <v>374</v>
      </c>
      <c r="C11" s="283"/>
    </row>
    <row r="12" spans="1:3">
      <c r="A12" s="283"/>
      <c r="B12" s="276" t="s">
        <v>466</v>
      </c>
      <c r="C12" s="283"/>
    </row>
    <row r="13" spans="1:3">
      <c r="A13" s="283"/>
      <c r="B13" s="285"/>
      <c r="C13" s="283"/>
    </row>
    <row r="14" spans="1:3">
      <c r="B14" s="276" t="s">
        <v>503</v>
      </c>
    </row>
    <row r="15" spans="1:3">
      <c r="B15" s="285" t="s">
        <v>403</v>
      </c>
    </row>
    <row r="16" spans="1:3">
      <c r="B16" s="285"/>
    </row>
    <row r="17" spans="2:3">
      <c r="B17" s="285"/>
    </row>
    <row r="18" spans="2:3" ht="15.75">
      <c r="B18" s="277" t="s">
        <v>523</v>
      </c>
    </row>
    <row r="19" spans="2:3">
      <c r="B19" s="285"/>
    </row>
    <row r="20" spans="2:3" s="285" customFormat="1">
      <c r="B20" s="285" t="s">
        <v>375</v>
      </c>
    </row>
    <row r="21" spans="2:3">
      <c r="B21" s="285" t="s">
        <v>139</v>
      </c>
      <c r="C21" s="285" t="s">
        <v>248</v>
      </c>
    </row>
    <row r="22" spans="2:3">
      <c r="B22" s="285" t="s">
        <v>140</v>
      </c>
      <c r="C22" s="285" t="s">
        <v>141</v>
      </c>
    </row>
    <row r="23" spans="2:3">
      <c r="B23" s="285" t="s">
        <v>376</v>
      </c>
      <c r="C23" s="285" t="s">
        <v>382</v>
      </c>
    </row>
    <row r="24" spans="2:3">
      <c r="B24" s="285"/>
      <c r="C24" s="285"/>
    </row>
    <row r="25" spans="2:3">
      <c r="B25" s="285" t="s">
        <v>378</v>
      </c>
    </row>
    <row r="26" spans="2:3">
      <c r="B26" s="285" t="s">
        <v>144</v>
      </c>
    </row>
    <row r="27" spans="2:3">
      <c r="B27" s="285"/>
    </row>
    <row r="28" spans="2:3">
      <c r="B28" s="285" t="s">
        <v>390</v>
      </c>
    </row>
    <row r="29" spans="2:3">
      <c r="B29" s="285" t="s">
        <v>395</v>
      </c>
    </row>
    <row r="30" spans="2:3">
      <c r="B30" s="285"/>
    </row>
    <row r="31" spans="2:3">
      <c r="B31" s="285" t="s">
        <v>387</v>
      </c>
    </row>
    <row r="33" spans="2:3">
      <c r="B33" s="285" t="s">
        <v>145</v>
      </c>
    </row>
    <row r="34" spans="2:3">
      <c r="B34" s="285" t="s">
        <v>142</v>
      </c>
    </row>
    <row r="35" spans="2:3">
      <c r="B35" s="285"/>
    </row>
    <row r="36" spans="2:3">
      <c r="B36" s="276" t="s">
        <v>421</v>
      </c>
      <c r="C36" s="269"/>
    </row>
    <row r="37" spans="2:3">
      <c r="B37" s="276" t="s">
        <v>524</v>
      </c>
      <c r="C37" s="269"/>
    </row>
    <row r="38" spans="2:3">
      <c r="B38" s="276"/>
    </row>
    <row r="40" spans="2:3" ht="15.75">
      <c r="B40" s="277" t="s">
        <v>526</v>
      </c>
    </row>
    <row r="41" spans="2:3">
      <c r="B41" s="285"/>
    </row>
    <row r="42" spans="2:3">
      <c r="B42" s="285" t="s">
        <v>470</v>
      </c>
    </row>
    <row r="43" spans="2:3">
      <c r="B43" s="285" t="s">
        <v>139</v>
      </c>
      <c r="C43" s="285" t="s">
        <v>249</v>
      </c>
    </row>
    <row r="44" spans="2:3">
      <c r="B44" s="285" t="s">
        <v>140</v>
      </c>
      <c r="C44" s="285" t="s">
        <v>251</v>
      </c>
    </row>
    <row r="45" spans="2:3">
      <c r="B45" s="285" t="s">
        <v>376</v>
      </c>
      <c r="C45" s="285" t="s">
        <v>383</v>
      </c>
    </row>
    <row r="46" spans="2:3">
      <c r="B46" s="285"/>
    </row>
    <row r="47" spans="2:3" ht="21" customHeight="1">
      <c r="B47" s="290" t="s">
        <v>380</v>
      </c>
      <c r="C47" s="292"/>
    </row>
    <row r="48" spans="2:3">
      <c r="B48" s="285"/>
    </row>
    <row r="49" spans="2:3">
      <c r="B49" s="285" t="s">
        <v>381</v>
      </c>
    </row>
    <row r="50" spans="2:3">
      <c r="B50" s="285" t="s">
        <v>250</v>
      </c>
    </row>
    <row r="51" spans="2:3">
      <c r="B51" s="285" t="s">
        <v>144</v>
      </c>
    </row>
    <row r="52" spans="2:3">
      <c r="B52" s="285"/>
    </row>
    <row r="53" spans="2:3">
      <c r="B53" s="285" t="s">
        <v>391</v>
      </c>
    </row>
    <row r="54" spans="2:3">
      <c r="B54" s="285" t="s">
        <v>393</v>
      </c>
    </row>
    <row r="55" spans="2:3">
      <c r="B55" s="285"/>
    </row>
    <row r="56" spans="2:3">
      <c r="B56" s="285" t="s">
        <v>145</v>
      </c>
    </row>
    <row r="57" spans="2:3">
      <c r="B57" s="285" t="s">
        <v>142</v>
      </c>
    </row>
    <row r="58" spans="2:3">
      <c r="B58" s="285"/>
    </row>
    <row r="59" spans="2:3">
      <c r="B59" s="276" t="s">
        <v>422</v>
      </c>
      <c r="C59" s="269"/>
    </row>
    <row r="60" spans="2:3">
      <c r="B60" s="276" t="s">
        <v>525</v>
      </c>
      <c r="C60" s="269"/>
    </row>
  </sheetData>
  <sheetProtection algorithmName="SHA-512" hashValue="a/SaJwGR5p/PWCqcr/gHAePNszefAyxYO6Kkm85YOq72ZMBonfgM69zor3eneA+RrYfE8OAyIiAd18euf6X80w==" saltValue="3Pxn2niqCTViuJjAAXEGIg==" spinCount="100000" sheet="1" objects="1" scenarios="1"/>
  <printOptions horizontalCentered="1"/>
  <pageMargins left="0.15763888888888888" right="0.39374999999999999" top="0.39374999999999999" bottom="0.31458333333333333" header="0.51180555555555551" footer="0.19652777777777777"/>
  <pageSetup paperSize="9" scale="85" firstPageNumber="0" fitToHeight="0" orientation="portrait" r:id="rId1"/>
  <headerFooter alignWithMargins="0">
    <oddFooter>&amp;L&amp;9&amp;D&amp;R&amp;9Projekteingabe Anleitung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E69F-BE6D-49BB-B1C6-4BD8614F6571}">
  <sheetPr codeName="Tabelle3">
    <pageSetUpPr fitToPage="1"/>
  </sheetPr>
  <dimension ref="A1:T39"/>
  <sheetViews>
    <sheetView workbookViewId="0"/>
  </sheetViews>
  <sheetFormatPr baseColWidth="10" defaultRowHeight="12.75"/>
  <cols>
    <col min="1" max="1" width="5.7109375" style="2" customWidth="1"/>
    <col min="2" max="2" width="17.28515625" style="2" customWidth="1"/>
    <col min="3" max="19" width="8.28515625" style="2" customWidth="1"/>
    <col min="20" max="16384" width="11.42578125" style="2"/>
  </cols>
  <sheetData>
    <row r="1" spans="1:19" ht="12" customHeight="1">
      <c r="J1" s="16"/>
      <c r="L1" s="16"/>
      <c r="M1" s="16"/>
      <c r="N1" s="16"/>
      <c r="O1" s="16"/>
      <c r="P1" s="16"/>
      <c r="Q1" s="16"/>
      <c r="R1" s="16"/>
      <c r="S1" s="16"/>
    </row>
    <row r="2" spans="1:19" ht="17.25" customHeight="1">
      <c r="B2" s="95" t="s">
        <v>81</v>
      </c>
      <c r="C2" s="95"/>
      <c r="D2" s="95"/>
      <c r="E2" s="11"/>
      <c r="F2" s="11"/>
      <c r="G2" s="11"/>
      <c r="R2" s="332" t="str">
        <f>IF(Projekteingabe!N2="","",Projekteingabe!N2)</f>
        <v/>
      </c>
      <c r="S2" s="333"/>
    </row>
    <row r="3" spans="1:19" ht="24" customHeight="1">
      <c r="B3" s="96" t="s">
        <v>488</v>
      </c>
      <c r="C3" s="96"/>
      <c r="D3" s="96"/>
      <c r="E3" s="80"/>
      <c r="F3" s="80"/>
      <c r="G3" s="80"/>
      <c r="J3" s="16"/>
      <c r="L3" s="16"/>
      <c r="M3" s="16"/>
      <c r="N3" s="16"/>
      <c r="O3" s="16"/>
      <c r="P3" s="16"/>
      <c r="Q3" s="16"/>
      <c r="R3" s="16"/>
    </row>
    <row r="4" spans="1:19" ht="21" customHeight="1">
      <c r="A4" s="93"/>
      <c r="B4" s="94" t="s">
        <v>489</v>
      </c>
      <c r="C4" s="94"/>
      <c r="D4" s="94"/>
      <c r="E4" s="12"/>
      <c r="F4" s="12"/>
      <c r="G4" s="12"/>
      <c r="I4" s="16"/>
      <c r="K4" s="16"/>
      <c r="L4" s="16"/>
      <c r="M4" s="16"/>
      <c r="N4" s="16"/>
      <c r="O4" s="16"/>
      <c r="P4" s="16"/>
      <c r="Q4" s="16"/>
      <c r="R4" s="334">
        <f ca="1">TODAY()</f>
        <v>46199</v>
      </c>
      <c r="S4" s="335"/>
    </row>
    <row r="5" spans="1:19" ht="30" customHeight="1">
      <c r="B5" s="98" t="s">
        <v>229</v>
      </c>
      <c r="C5" s="98"/>
      <c r="J5" s="3"/>
      <c r="K5" s="3"/>
    </row>
    <row r="6" spans="1:19" ht="15" customHeight="1">
      <c r="B6" s="8" t="s">
        <v>106</v>
      </c>
      <c r="C6" s="78" t="str">
        <f>IF(Projekteingabe!F9="","",Projekteingabe!F9)</f>
        <v/>
      </c>
      <c r="D6" s="76"/>
      <c r="E6" s="76"/>
      <c r="F6" s="76"/>
      <c r="G6" s="76"/>
      <c r="H6" s="76"/>
      <c r="I6" s="76"/>
      <c r="J6" s="76"/>
      <c r="K6" s="77"/>
    </row>
    <row r="7" spans="1:19" ht="15" customHeight="1">
      <c r="B7" s="6" t="s">
        <v>0</v>
      </c>
      <c r="C7" s="78" t="str">
        <f>IF(Projekteingabe!E35="","",Projekteingabe!E35)</f>
        <v/>
      </c>
      <c r="D7" s="76"/>
      <c r="E7" s="76"/>
      <c r="F7" s="76"/>
      <c r="G7" s="76"/>
      <c r="H7" s="76"/>
      <c r="I7" s="76"/>
      <c r="J7" s="76"/>
      <c r="K7" s="77"/>
    </row>
    <row r="8" spans="1:19" ht="15" customHeight="1">
      <c r="B8" s="8"/>
      <c r="C8" s="8"/>
      <c r="D8" s="8"/>
      <c r="E8" s="8"/>
      <c r="F8" s="8"/>
      <c r="G8" s="8"/>
      <c r="H8" s="8"/>
      <c r="I8" s="8"/>
      <c r="J8" s="8"/>
      <c r="K8" s="8"/>
      <c r="L8" s="8"/>
      <c r="M8" s="8"/>
    </row>
    <row r="9" spans="1:19" s="157" customFormat="1" ht="12" customHeight="1">
      <c r="C9" s="159" t="s">
        <v>180</v>
      </c>
      <c r="D9" s="160"/>
      <c r="E9" s="159" t="s">
        <v>180</v>
      </c>
      <c r="F9" s="161"/>
      <c r="G9" s="159" t="s">
        <v>180</v>
      </c>
      <c r="H9" s="159"/>
      <c r="I9" s="160" t="s">
        <v>192</v>
      </c>
      <c r="J9" s="160"/>
      <c r="K9" s="159" t="s">
        <v>182</v>
      </c>
      <c r="L9" s="160"/>
      <c r="M9" s="160" t="s">
        <v>184</v>
      </c>
      <c r="N9" s="160"/>
      <c r="O9" s="160" t="s">
        <v>182</v>
      </c>
      <c r="P9" s="160"/>
      <c r="Q9" s="160" t="s">
        <v>186</v>
      </c>
      <c r="R9" s="162"/>
    </row>
    <row r="10" spans="1:19" s="158" customFormat="1" ht="15" customHeight="1">
      <c r="C10" s="163" t="s">
        <v>132</v>
      </c>
      <c r="D10" s="164"/>
      <c r="E10" s="163" t="s">
        <v>309</v>
      </c>
      <c r="F10" s="165"/>
      <c r="G10" s="164" t="s">
        <v>181</v>
      </c>
      <c r="H10" s="163"/>
      <c r="I10" s="164" t="s">
        <v>191</v>
      </c>
      <c r="J10" s="164"/>
      <c r="K10" s="163" t="s">
        <v>183</v>
      </c>
      <c r="L10" s="164"/>
      <c r="M10" s="164" t="s">
        <v>182</v>
      </c>
      <c r="N10" s="164"/>
      <c r="O10" s="164" t="s">
        <v>185</v>
      </c>
      <c r="P10" s="164"/>
      <c r="Q10" s="164" t="s">
        <v>187</v>
      </c>
      <c r="R10" s="166"/>
    </row>
    <row r="11" spans="1:19" ht="15" customHeight="1">
      <c r="B11" s="138" t="s">
        <v>193</v>
      </c>
      <c r="C11" s="171">
        <f>IF(COUNT(I24:I39)="","",COUNT(I24:I39))</f>
        <v>12</v>
      </c>
      <c r="D11" s="135"/>
      <c r="E11" s="171">
        <f>IF(C11="","",SUM(I24:I39))</f>
        <v>137</v>
      </c>
      <c r="F11" s="18"/>
      <c r="G11" s="154">
        <f>IF(C11="","",IF(COUNT(M24:M39)=0,"",(SUM(M24:M39))))</f>
        <v>182</v>
      </c>
      <c r="H11" s="136"/>
      <c r="I11" s="209">
        <f>IF(C11="","",IF(K11=0,"",IF(COUNT(K11,M11)=2,M11/K11,"")))</f>
        <v>18.399092970521544</v>
      </c>
      <c r="J11" s="135"/>
      <c r="K11" s="154">
        <f>IF(C11="","",IF(COUNT(K24:K39)=0,"",SUM(K24:K39)))</f>
        <v>441</v>
      </c>
      <c r="L11" s="135"/>
      <c r="M11" s="154">
        <f>IF(C11="","",IF(COUNT(N24:N39)=0,"",SUM(N24:N39)))</f>
        <v>8114</v>
      </c>
      <c r="N11" s="135"/>
      <c r="O11" s="209">
        <f>IF(G11=0,"",IF(G11="","",M11/G11))</f>
        <v>44.582417582417584</v>
      </c>
      <c r="P11" s="135"/>
      <c r="Q11" s="154">
        <f>IF(C11="","",IF(COUNT(O24:O39)=0,"",SUMPRODUCT(I24:I39,O24:O39)))</f>
        <v>1200</v>
      </c>
      <c r="R11" s="135"/>
      <c r="S11" s="158"/>
    </row>
    <row r="12" spans="1:19" ht="3.75" customHeight="1">
      <c r="B12" s="8"/>
      <c r="C12" s="18"/>
      <c r="D12" s="18"/>
      <c r="E12" s="18"/>
      <c r="F12" s="18"/>
      <c r="G12" s="18"/>
      <c r="H12" s="18"/>
      <c r="I12" s="18"/>
      <c r="J12" s="18"/>
      <c r="K12" s="18"/>
      <c r="L12" s="18"/>
      <c r="M12" s="18"/>
      <c r="N12" s="18"/>
      <c r="O12" s="135"/>
      <c r="P12" s="135"/>
      <c r="R12" s="135"/>
      <c r="S12" s="158"/>
    </row>
    <row r="13" spans="1:19" ht="15" customHeight="1">
      <c r="C13" s="154"/>
      <c r="D13" s="135"/>
      <c r="E13" s="154"/>
      <c r="F13" s="18"/>
      <c r="G13" s="154"/>
      <c r="H13" s="136"/>
      <c r="I13" s="97"/>
      <c r="J13" s="135"/>
      <c r="K13" s="154"/>
      <c r="L13" s="135"/>
      <c r="M13" s="154"/>
      <c r="N13" s="135"/>
      <c r="O13" s="154"/>
      <c r="P13" s="135"/>
      <c r="Q13" s="154"/>
      <c r="R13" s="135"/>
      <c r="S13" s="158"/>
    </row>
    <row r="14" spans="1:19" ht="3.75" customHeight="1">
      <c r="B14" s="8"/>
      <c r="C14" s="18"/>
      <c r="D14" s="18"/>
      <c r="E14" s="18"/>
      <c r="F14" s="18"/>
      <c r="G14" s="18"/>
      <c r="H14" s="18"/>
      <c r="I14" s="18"/>
      <c r="J14" s="18"/>
      <c r="K14" s="18"/>
      <c r="L14" s="18"/>
      <c r="M14" s="18"/>
      <c r="N14" s="18"/>
      <c r="O14" s="135"/>
      <c r="P14" s="135"/>
      <c r="Q14" s="135"/>
      <c r="R14" s="135"/>
      <c r="S14" s="158"/>
    </row>
    <row r="15" spans="1:19" ht="15" customHeight="1">
      <c r="B15" s="3"/>
      <c r="C15" s="155"/>
      <c r="D15" s="135"/>
      <c r="E15" s="155"/>
      <c r="F15" s="18"/>
      <c r="G15" s="155"/>
      <c r="H15" s="136"/>
      <c r="I15" s="156"/>
      <c r="J15" s="135"/>
      <c r="K15" s="155"/>
      <c r="L15" s="135"/>
      <c r="M15" s="155"/>
      <c r="N15" s="135"/>
      <c r="O15" s="155"/>
      <c r="P15" s="135"/>
      <c r="Q15" s="155"/>
      <c r="R15" s="135"/>
      <c r="S15" s="158"/>
    </row>
    <row r="16" spans="1:19" ht="3.75" customHeight="1">
      <c r="B16" s="8"/>
      <c r="C16" s="18"/>
      <c r="D16" s="18"/>
      <c r="E16" s="18"/>
      <c r="F16" s="18"/>
      <c r="G16" s="18"/>
      <c r="H16" s="18"/>
      <c r="I16" s="18"/>
      <c r="J16" s="18"/>
      <c r="K16" s="18"/>
      <c r="L16" s="18"/>
      <c r="M16" s="18"/>
      <c r="N16" s="18"/>
      <c r="O16" s="135"/>
      <c r="P16" s="135"/>
      <c r="Q16" s="135"/>
      <c r="R16" s="135"/>
      <c r="S16" s="158"/>
    </row>
    <row r="17" spans="1:20" ht="15" customHeight="1">
      <c r="B17" s="3"/>
      <c r="C17" s="155"/>
      <c r="D17" s="153"/>
      <c r="E17" s="155"/>
      <c r="F17" s="153"/>
      <c r="G17" s="155"/>
      <c r="H17" s="153"/>
      <c r="I17" s="155"/>
      <c r="J17" s="153"/>
      <c r="K17" s="155"/>
      <c r="L17" s="153"/>
      <c r="M17" s="155"/>
      <c r="N17" s="153"/>
      <c r="O17" s="155"/>
      <c r="P17" s="135"/>
      <c r="Q17" s="155"/>
      <c r="R17" s="135"/>
      <c r="S17" s="158"/>
    </row>
    <row r="18" spans="1:20" ht="7.5" customHeight="1">
      <c r="B18" s="8"/>
      <c r="C18" s="8"/>
      <c r="D18" s="8"/>
      <c r="E18" s="8"/>
      <c r="F18" s="8"/>
      <c r="G18" s="8"/>
      <c r="H18" s="8"/>
      <c r="I18" s="8"/>
      <c r="J18" s="8"/>
      <c r="K18" s="8"/>
      <c r="L18" s="8"/>
      <c r="M18" s="8"/>
      <c r="N18" s="8"/>
      <c r="O18" s="8"/>
      <c r="S18" s="8"/>
    </row>
    <row r="19" spans="1:20" ht="13.5">
      <c r="B19" s="168" t="s">
        <v>306</v>
      </c>
    </row>
    <row r="20" spans="1:20" ht="13.5">
      <c r="B20" s="168" t="s">
        <v>307</v>
      </c>
    </row>
    <row r="21" spans="1:20" ht="13.5">
      <c r="B21" s="168" t="s">
        <v>327</v>
      </c>
    </row>
    <row r="22" spans="1:20" ht="7.5" customHeight="1"/>
    <row r="23" spans="1:20" s="75" customFormat="1" ht="46.5" customHeight="1">
      <c r="B23" s="336" t="s">
        <v>310</v>
      </c>
      <c r="C23" s="337"/>
      <c r="D23" s="338"/>
      <c r="E23" s="339" t="s">
        <v>95</v>
      </c>
      <c r="F23" s="340"/>
      <c r="G23" s="341"/>
      <c r="H23" s="217" t="s">
        <v>190</v>
      </c>
      <c r="I23" s="218" t="s">
        <v>308</v>
      </c>
      <c r="J23" s="219" t="s">
        <v>231</v>
      </c>
      <c r="K23" s="217" t="s">
        <v>137</v>
      </c>
      <c r="L23" s="217" t="s">
        <v>143</v>
      </c>
      <c r="M23" s="219" t="s">
        <v>232</v>
      </c>
      <c r="N23" s="217" t="s">
        <v>511</v>
      </c>
      <c r="O23" s="219" t="s">
        <v>347</v>
      </c>
      <c r="P23" s="339" t="s">
        <v>96</v>
      </c>
      <c r="Q23" s="342"/>
      <c r="R23" s="342"/>
      <c r="S23" s="343"/>
    </row>
    <row r="24" spans="1:20" ht="15" customHeight="1">
      <c r="A24" s="75"/>
      <c r="B24" s="323" t="s">
        <v>163</v>
      </c>
      <c r="C24" s="324"/>
      <c r="D24" s="331"/>
      <c r="E24" s="326" t="s">
        <v>97</v>
      </c>
      <c r="F24" s="327"/>
      <c r="G24" s="328"/>
      <c r="H24" s="129">
        <v>46537</v>
      </c>
      <c r="I24" s="130">
        <v>1</v>
      </c>
      <c r="J24" s="130">
        <v>2</v>
      </c>
      <c r="K24" s="149">
        <f>IF(COUNT(I24,J24)=2,I24*J24,"")</f>
        <v>2</v>
      </c>
      <c r="L24" s="130">
        <v>40</v>
      </c>
      <c r="M24" s="130">
        <v>60</v>
      </c>
      <c r="N24" s="131">
        <f>IF(COUNT(K24,L24)=2,K24*L24,"")</f>
        <v>80</v>
      </c>
      <c r="O24" s="130"/>
      <c r="P24" s="329" t="s">
        <v>203</v>
      </c>
      <c r="Q24" s="324"/>
      <c r="R24" s="324"/>
      <c r="S24" s="330"/>
      <c r="T24" s="172" t="str">
        <f t="shared" ref="T24:T39" si="0">IF(J24="","",IF(L24="","Ø TN/Termin muss angegeben werden!",""))</f>
        <v/>
      </c>
    </row>
    <row r="25" spans="1:20" ht="15" customHeight="1">
      <c r="A25" s="75"/>
      <c r="B25" s="323" t="s">
        <v>164</v>
      </c>
      <c r="C25" s="324"/>
      <c r="D25" s="325"/>
      <c r="E25" s="326" t="s">
        <v>97</v>
      </c>
      <c r="F25" s="327"/>
      <c r="G25" s="328"/>
      <c r="H25" s="129">
        <v>46614</v>
      </c>
      <c r="I25" s="130">
        <v>1</v>
      </c>
      <c r="J25" s="130">
        <v>3</v>
      </c>
      <c r="K25" s="149">
        <f t="shared" ref="K25:K39" si="1">IF(COUNT(I25,J25)=2,I25*J25,"")</f>
        <v>3</v>
      </c>
      <c r="L25" s="130">
        <v>40</v>
      </c>
      <c r="M25" s="130"/>
      <c r="N25" s="131">
        <f t="shared" ref="N25:N39" si="2">IF(COUNT(K25,L25)=2,K25*L25,"")</f>
        <v>120</v>
      </c>
      <c r="O25" s="130"/>
      <c r="P25" s="329"/>
      <c r="Q25" s="324"/>
      <c r="R25" s="324"/>
      <c r="S25" s="330"/>
      <c r="T25" s="172" t="str">
        <f t="shared" si="0"/>
        <v/>
      </c>
    </row>
    <row r="26" spans="1:20" ht="11.25" customHeight="1">
      <c r="A26" s="75"/>
      <c r="B26" s="323"/>
      <c r="C26" s="324"/>
      <c r="D26" s="325"/>
      <c r="E26" s="326"/>
      <c r="F26" s="327"/>
      <c r="G26" s="328"/>
      <c r="H26" s="129"/>
      <c r="I26" s="130"/>
      <c r="J26" s="130"/>
      <c r="K26" s="149" t="str">
        <f t="shared" si="1"/>
        <v/>
      </c>
      <c r="L26" s="130"/>
      <c r="M26" s="130"/>
      <c r="N26" s="131" t="str">
        <f t="shared" si="2"/>
        <v/>
      </c>
      <c r="O26" s="130"/>
      <c r="P26" s="329"/>
      <c r="Q26" s="324"/>
      <c r="R26" s="324"/>
      <c r="S26" s="330"/>
      <c r="T26" s="172" t="str">
        <f t="shared" si="0"/>
        <v/>
      </c>
    </row>
    <row r="27" spans="1:20" ht="15" customHeight="1">
      <c r="A27" s="75"/>
      <c r="B27" s="323" t="s">
        <v>165</v>
      </c>
      <c r="C27" s="324"/>
      <c r="D27" s="325"/>
      <c r="E27" s="326" t="s">
        <v>102</v>
      </c>
      <c r="F27" s="327"/>
      <c r="G27" s="328"/>
      <c r="H27" s="129">
        <v>46544</v>
      </c>
      <c r="I27" s="130">
        <v>10</v>
      </c>
      <c r="J27" s="130">
        <v>1</v>
      </c>
      <c r="K27" s="149">
        <f t="shared" si="1"/>
        <v>10</v>
      </c>
      <c r="L27" s="130">
        <v>8</v>
      </c>
      <c r="M27" s="130">
        <v>10</v>
      </c>
      <c r="N27" s="131">
        <f t="shared" si="2"/>
        <v>80</v>
      </c>
      <c r="O27" s="130"/>
      <c r="P27" s="329" t="s">
        <v>103</v>
      </c>
      <c r="Q27" s="324"/>
      <c r="R27" s="324"/>
      <c r="S27" s="330"/>
      <c r="T27" s="172" t="str">
        <f t="shared" si="0"/>
        <v/>
      </c>
    </row>
    <row r="28" spans="1:20" ht="11.25" customHeight="1">
      <c r="A28" s="75"/>
      <c r="B28" s="323"/>
      <c r="C28" s="324"/>
      <c r="D28" s="325"/>
      <c r="E28" s="326"/>
      <c r="F28" s="327"/>
      <c r="G28" s="328"/>
      <c r="H28" s="129"/>
      <c r="I28" s="130"/>
      <c r="J28" s="130"/>
      <c r="K28" s="149" t="str">
        <f t="shared" si="1"/>
        <v/>
      </c>
      <c r="L28" s="130"/>
      <c r="M28" s="130"/>
      <c r="N28" s="131" t="str">
        <f t="shared" si="2"/>
        <v/>
      </c>
      <c r="O28" s="130"/>
      <c r="P28" s="329"/>
      <c r="Q28" s="324"/>
      <c r="R28" s="324"/>
      <c r="S28" s="330"/>
      <c r="T28" s="172" t="str">
        <f t="shared" si="0"/>
        <v/>
      </c>
    </row>
    <row r="29" spans="1:20" ht="15" customHeight="1">
      <c r="A29" s="75"/>
      <c r="B29" s="323" t="s">
        <v>158</v>
      </c>
      <c r="C29" s="324"/>
      <c r="D29" s="325"/>
      <c r="E29" s="326" t="s">
        <v>159</v>
      </c>
      <c r="F29" s="327"/>
      <c r="G29" s="328"/>
      <c r="H29" s="129">
        <v>46391</v>
      </c>
      <c r="I29" s="130">
        <v>40</v>
      </c>
      <c r="J29" s="130">
        <v>3</v>
      </c>
      <c r="K29" s="149">
        <f t="shared" si="1"/>
        <v>120</v>
      </c>
      <c r="L29" s="130">
        <v>16</v>
      </c>
      <c r="M29" s="130">
        <v>32</v>
      </c>
      <c r="N29" s="131">
        <f t="shared" si="2"/>
        <v>1920</v>
      </c>
      <c r="O29" s="130"/>
      <c r="P29" s="329" t="s">
        <v>160</v>
      </c>
      <c r="Q29" s="324"/>
      <c r="R29" s="324"/>
      <c r="S29" s="330"/>
      <c r="T29" s="172" t="str">
        <f t="shared" si="0"/>
        <v/>
      </c>
    </row>
    <row r="30" spans="1:20" ht="11.25" customHeight="1">
      <c r="A30" s="75"/>
      <c r="B30" s="323"/>
      <c r="C30" s="324"/>
      <c r="D30" s="325"/>
      <c r="E30" s="326"/>
      <c r="F30" s="327"/>
      <c r="G30" s="328"/>
      <c r="H30" s="129"/>
      <c r="I30" s="130"/>
      <c r="J30" s="130"/>
      <c r="K30" s="149" t="str">
        <f t="shared" si="1"/>
        <v/>
      </c>
      <c r="L30" s="130"/>
      <c r="M30" s="130"/>
      <c r="N30" s="131" t="str">
        <f t="shared" si="2"/>
        <v/>
      </c>
      <c r="O30" s="130"/>
      <c r="P30" s="329"/>
      <c r="Q30" s="324"/>
      <c r="R30" s="324"/>
      <c r="S30" s="330"/>
      <c r="T30" s="172" t="str">
        <f t="shared" si="0"/>
        <v/>
      </c>
    </row>
    <row r="31" spans="1:20" ht="15" customHeight="1">
      <c r="A31" s="75"/>
      <c r="B31" s="323" t="s">
        <v>161</v>
      </c>
      <c r="C31" s="324"/>
      <c r="D31" s="325"/>
      <c r="E31" s="326" t="s">
        <v>189</v>
      </c>
      <c r="F31" s="327"/>
      <c r="G31" s="328"/>
      <c r="H31" s="129"/>
      <c r="I31" s="130">
        <v>6</v>
      </c>
      <c r="J31" s="130">
        <v>1.5</v>
      </c>
      <c r="K31" s="149">
        <f t="shared" si="1"/>
        <v>9</v>
      </c>
      <c r="L31" s="130">
        <v>9</v>
      </c>
      <c r="M31" s="130">
        <v>18</v>
      </c>
      <c r="N31" s="131">
        <f t="shared" si="2"/>
        <v>81</v>
      </c>
      <c r="O31" s="130"/>
      <c r="P31" s="329" t="s">
        <v>201</v>
      </c>
      <c r="Q31" s="324"/>
      <c r="R31" s="324"/>
      <c r="S31" s="330"/>
      <c r="T31" s="172" t="str">
        <f t="shared" si="0"/>
        <v/>
      </c>
    </row>
    <row r="32" spans="1:20" ht="15" customHeight="1">
      <c r="A32" s="75"/>
      <c r="B32" s="323" t="s">
        <v>162</v>
      </c>
      <c r="C32" s="324"/>
      <c r="D32" s="325"/>
      <c r="E32" s="326" t="s">
        <v>189</v>
      </c>
      <c r="F32" s="327"/>
      <c r="G32" s="328"/>
      <c r="H32" s="129"/>
      <c r="I32" s="130">
        <v>6</v>
      </c>
      <c r="J32" s="130">
        <v>1.5</v>
      </c>
      <c r="K32" s="149">
        <f t="shared" si="1"/>
        <v>9</v>
      </c>
      <c r="L32" s="130">
        <v>9</v>
      </c>
      <c r="M32" s="130">
        <v>20</v>
      </c>
      <c r="N32" s="131">
        <f t="shared" si="2"/>
        <v>81</v>
      </c>
      <c r="O32" s="130"/>
      <c r="P32" s="329" t="s">
        <v>202</v>
      </c>
      <c r="Q32" s="324"/>
      <c r="R32" s="324"/>
      <c r="S32" s="330"/>
      <c r="T32" s="172" t="str">
        <f t="shared" si="0"/>
        <v/>
      </c>
    </row>
    <row r="33" spans="1:20" ht="11.25" customHeight="1">
      <c r="A33" s="75"/>
      <c r="B33" s="323"/>
      <c r="C33" s="324"/>
      <c r="D33" s="325"/>
      <c r="E33" s="326"/>
      <c r="F33" s="327"/>
      <c r="G33" s="328"/>
      <c r="H33" s="129"/>
      <c r="I33" s="130"/>
      <c r="J33" s="130"/>
      <c r="K33" s="149" t="str">
        <f t="shared" si="1"/>
        <v/>
      </c>
      <c r="L33" s="130"/>
      <c r="M33" s="130"/>
      <c r="N33" s="131" t="str">
        <f t="shared" si="2"/>
        <v/>
      </c>
      <c r="O33" s="130"/>
      <c r="P33" s="329"/>
      <c r="Q33" s="324"/>
      <c r="R33" s="324"/>
      <c r="S33" s="330"/>
      <c r="T33" s="172" t="str">
        <f t="shared" si="0"/>
        <v/>
      </c>
    </row>
    <row r="34" spans="1:20" ht="15" customHeight="1">
      <c r="A34" s="75"/>
      <c r="B34" s="323" t="s">
        <v>176</v>
      </c>
      <c r="C34" s="324"/>
      <c r="D34" s="325"/>
      <c r="E34" s="326" t="s">
        <v>104</v>
      </c>
      <c r="F34" s="327"/>
      <c r="G34" s="328"/>
      <c r="H34" s="129">
        <v>46478</v>
      </c>
      <c r="I34" s="130">
        <v>30</v>
      </c>
      <c r="J34" s="130">
        <v>4</v>
      </c>
      <c r="K34" s="149">
        <f t="shared" si="1"/>
        <v>120</v>
      </c>
      <c r="L34" s="130">
        <v>21</v>
      </c>
      <c r="M34" s="167">
        <v>42</v>
      </c>
      <c r="N34" s="131">
        <f t="shared" si="2"/>
        <v>2520</v>
      </c>
      <c r="O34" s="130"/>
      <c r="P34" s="329" t="s">
        <v>348</v>
      </c>
      <c r="Q34" s="324"/>
      <c r="R34" s="324"/>
      <c r="S34" s="330"/>
      <c r="T34" s="172" t="str">
        <f t="shared" si="0"/>
        <v/>
      </c>
    </row>
    <row r="35" spans="1:20" ht="15" customHeight="1">
      <c r="A35" s="75"/>
      <c r="B35" s="323" t="s">
        <v>177</v>
      </c>
      <c r="C35" s="324"/>
      <c r="D35" s="325"/>
      <c r="E35" s="326" t="s">
        <v>104</v>
      </c>
      <c r="F35" s="327"/>
      <c r="G35" s="328"/>
      <c r="H35" s="129">
        <v>46631</v>
      </c>
      <c r="I35" s="130">
        <v>20</v>
      </c>
      <c r="J35" s="130">
        <v>2</v>
      </c>
      <c r="K35" s="149">
        <f t="shared" si="1"/>
        <v>40</v>
      </c>
      <c r="L35" s="130">
        <v>4</v>
      </c>
      <c r="M35" s="130"/>
      <c r="N35" s="131">
        <f t="shared" si="2"/>
        <v>160</v>
      </c>
      <c r="O35" s="130"/>
      <c r="P35" s="329"/>
      <c r="Q35" s="324"/>
      <c r="R35" s="324"/>
      <c r="S35" s="330"/>
      <c r="T35" s="172" t="str">
        <f t="shared" si="0"/>
        <v/>
      </c>
    </row>
    <row r="36" spans="1:20" ht="15" customHeight="1">
      <c r="A36" s="75"/>
      <c r="B36" s="323" t="s">
        <v>166</v>
      </c>
      <c r="C36" s="324"/>
      <c r="D36" s="325"/>
      <c r="E36" s="326" t="s">
        <v>168</v>
      </c>
      <c r="F36" s="327"/>
      <c r="G36" s="328"/>
      <c r="H36" s="129"/>
      <c r="I36" s="130">
        <v>5</v>
      </c>
      <c r="J36" s="130">
        <v>8</v>
      </c>
      <c r="K36" s="149">
        <f t="shared" si="1"/>
        <v>40</v>
      </c>
      <c r="L36" s="130">
        <v>24</v>
      </c>
      <c r="M36" s="130"/>
      <c r="N36" s="131">
        <f t="shared" si="2"/>
        <v>960</v>
      </c>
      <c r="O36" s="130"/>
      <c r="P36" s="329" t="s">
        <v>345</v>
      </c>
      <c r="Q36" s="324"/>
      <c r="R36" s="324"/>
      <c r="S36" s="330"/>
      <c r="T36" s="172" t="str">
        <f t="shared" si="0"/>
        <v/>
      </c>
    </row>
    <row r="37" spans="1:20" ht="15" customHeight="1">
      <c r="A37" s="75"/>
      <c r="B37" s="323" t="s">
        <v>167</v>
      </c>
      <c r="C37" s="324"/>
      <c r="D37" s="325"/>
      <c r="E37" s="326" t="s">
        <v>104</v>
      </c>
      <c r="F37" s="327"/>
      <c r="G37" s="328"/>
      <c r="H37" s="129"/>
      <c r="I37" s="130">
        <v>5</v>
      </c>
      <c r="J37" s="130">
        <v>6</v>
      </c>
      <c r="K37" s="149">
        <f t="shared" si="1"/>
        <v>30</v>
      </c>
      <c r="L37" s="130">
        <v>24</v>
      </c>
      <c r="M37" s="130"/>
      <c r="N37" s="131">
        <f t="shared" si="2"/>
        <v>720</v>
      </c>
      <c r="O37" s="130"/>
      <c r="P37" s="329"/>
      <c r="Q37" s="324"/>
      <c r="R37" s="324"/>
      <c r="S37" s="330"/>
      <c r="T37" s="172" t="str">
        <f t="shared" si="0"/>
        <v/>
      </c>
    </row>
    <row r="38" spans="1:20" ht="15" customHeight="1">
      <c r="A38" s="75"/>
      <c r="B38" s="323" t="s">
        <v>170</v>
      </c>
      <c r="C38" s="324"/>
      <c r="D38" s="325"/>
      <c r="E38" s="326" t="s">
        <v>169</v>
      </c>
      <c r="F38" s="327"/>
      <c r="G38" s="328"/>
      <c r="H38" s="129"/>
      <c r="I38" s="130">
        <v>8</v>
      </c>
      <c r="J38" s="130">
        <v>6</v>
      </c>
      <c r="K38" s="149">
        <f t="shared" si="1"/>
        <v>48</v>
      </c>
      <c r="L38" s="130">
        <v>24</v>
      </c>
      <c r="M38" s="130"/>
      <c r="N38" s="131">
        <f t="shared" si="2"/>
        <v>1152</v>
      </c>
      <c r="O38" s="130"/>
      <c r="P38" s="329"/>
      <c r="Q38" s="324"/>
      <c r="R38" s="324"/>
      <c r="S38" s="330"/>
      <c r="T38" s="172" t="str">
        <f t="shared" si="0"/>
        <v/>
      </c>
    </row>
    <row r="39" spans="1:20" ht="15" customHeight="1">
      <c r="A39" s="75"/>
      <c r="B39" s="323" t="s">
        <v>171</v>
      </c>
      <c r="C39" s="324"/>
      <c r="D39" s="325"/>
      <c r="E39" s="326" t="s">
        <v>169</v>
      </c>
      <c r="F39" s="327"/>
      <c r="G39" s="328"/>
      <c r="H39" s="129"/>
      <c r="I39" s="130">
        <v>5</v>
      </c>
      <c r="J39" s="130">
        <v>2</v>
      </c>
      <c r="K39" s="149">
        <f t="shared" si="1"/>
        <v>10</v>
      </c>
      <c r="L39" s="130">
        <v>24</v>
      </c>
      <c r="M39" s="130"/>
      <c r="N39" s="131">
        <f t="shared" si="2"/>
        <v>240</v>
      </c>
      <c r="O39" s="130">
        <v>240</v>
      </c>
      <c r="P39" s="329" t="s">
        <v>188</v>
      </c>
      <c r="Q39" s="324"/>
      <c r="R39" s="324"/>
      <c r="S39" s="330"/>
      <c r="T39" s="172" t="str">
        <f t="shared" si="0"/>
        <v/>
      </c>
    </row>
  </sheetData>
  <sheetProtection algorithmName="SHA-512" hashValue="qykUzc/Efg5jI/knAgAF7CGjQfzqpvBAvgyc8kt6L6mwSWUyqBqjanPYlndVxoVBr7vDSYeDxow28q1YowFRjA==" saltValue="gafYVDQw/0C8gIyyAJtK/w==" spinCount="100000" sheet="1" objects="1" scenarios="1"/>
  <mergeCells count="53">
    <mergeCell ref="R2:S2"/>
    <mergeCell ref="R4:S4"/>
    <mergeCell ref="B23:D23"/>
    <mergeCell ref="E23:G23"/>
    <mergeCell ref="P23:S23"/>
    <mergeCell ref="B24:D24"/>
    <mergeCell ref="E24:G24"/>
    <mergeCell ref="P24:S24"/>
    <mergeCell ref="B25:D25"/>
    <mergeCell ref="E25:G25"/>
    <mergeCell ref="P25:S25"/>
    <mergeCell ref="B26:D26"/>
    <mergeCell ref="E26:G26"/>
    <mergeCell ref="P26:S26"/>
    <mergeCell ref="B27:D27"/>
    <mergeCell ref="E27:G27"/>
    <mergeCell ref="P27:S27"/>
    <mergeCell ref="B28:D28"/>
    <mergeCell ref="E28:G28"/>
    <mergeCell ref="P28:S28"/>
    <mergeCell ref="B29:D29"/>
    <mergeCell ref="E29:G29"/>
    <mergeCell ref="P29:S29"/>
    <mergeCell ref="B30:D30"/>
    <mergeCell ref="E30:G30"/>
    <mergeCell ref="P30:S30"/>
    <mergeCell ref="B31:D31"/>
    <mergeCell ref="E31:G31"/>
    <mergeCell ref="P31:S31"/>
    <mergeCell ref="B32:D32"/>
    <mergeCell ref="E32:G32"/>
    <mergeCell ref="P32:S32"/>
    <mergeCell ref="B33:D33"/>
    <mergeCell ref="E33:G33"/>
    <mergeCell ref="P33:S33"/>
    <mergeCell ref="B34:D34"/>
    <mergeCell ref="E34:G34"/>
    <mergeCell ref="P34:S34"/>
    <mergeCell ref="B35:D35"/>
    <mergeCell ref="E35:G35"/>
    <mergeCell ref="P35:S35"/>
    <mergeCell ref="B36:D36"/>
    <mergeCell ref="E36:G36"/>
    <mergeCell ref="P36:S36"/>
    <mergeCell ref="B39:D39"/>
    <mergeCell ref="E39:G39"/>
    <mergeCell ref="P39:S39"/>
    <mergeCell ref="B37:D37"/>
    <mergeCell ref="E37:G37"/>
    <mergeCell ref="P37:S37"/>
    <mergeCell ref="B38:D38"/>
    <mergeCell ref="E38:G38"/>
    <mergeCell ref="P38:S38"/>
  </mergeCells>
  <conditionalFormatting sqref="E24:F31 E32:G39 G26">
    <cfRule type="expression" dxfId="430" priority="27" stopIfTrue="1">
      <formula>I24="x"</formula>
    </cfRule>
  </conditionalFormatting>
  <conditionalFormatting sqref="E27:F27">
    <cfRule type="expression" dxfId="429" priority="8" stopIfTrue="1">
      <formula>H27="x"</formula>
    </cfRule>
  </conditionalFormatting>
  <conditionalFormatting sqref="E27:F28">
    <cfRule type="expression" dxfId="428" priority="23" stopIfTrue="1">
      <formula>H27="x"</formula>
    </cfRule>
  </conditionalFormatting>
  <conditionalFormatting sqref="E28:G39">
    <cfRule type="expression" dxfId="427" priority="12" stopIfTrue="1">
      <formula>I28="x"</formula>
    </cfRule>
    <cfRule type="expression" dxfId="426" priority="16" stopIfTrue="1">
      <formula>H28="x"</formula>
    </cfRule>
  </conditionalFormatting>
  <conditionalFormatting sqref="E24:H39 C24:C25 B24:B39">
    <cfRule type="expression" dxfId="425" priority="34" stopIfTrue="1">
      <formula>#REF!="x"</formula>
    </cfRule>
  </conditionalFormatting>
  <conditionalFormatting sqref="E23:O23">
    <cfRule type="expression" dxfId="424" priority="1" stopIfTrue="1">
      <formula>#REF!="x"</formula>
    </cfRule>
  </conditionalFormatting>
  <conditionalFormatting sqref="G24:G31 E26:F31 E32:G39">
    <cfRule type="expression" dxfId="423" priority="35" stopIfTrue="1">
      <formula>H24="x"</formula>
    </cfRule>
  </conditionalFormatting>
  <conditionalFormatting sqref="G29">
    <cfRule type="expression" dxfId="422" priority="6" stopIfTrue="1">
      <formula>K29="x"</formula>
    </cfRule>
    <cfRule type="expression" dxfId="421" priority="7" stopIfTrue="1">
      <formula>J29="x"</formula>
    </cfRule>
  </conditionalFormatting>
  <conditionalFormatting sqref="G30">
    <cfRule type="expression" dxfId="420" priority="22" stopIfTrue="1">
      <formula>J30="x"</formula>
    </cfRule>
  </conditionalFormatting>
  <conditionalFormatting sqref="G30:G31">
    <cfRule type="expression" dxfId="419" priority="21" stopIfTrue="1">
      <formula>K30="x"</formula>
    </cfRule>
  </conditionalFormatting>
  <conditionalFormatting sqref="H26">
    <cfRule type="expression" dxfId="418" priority="11" stopIfTrue="1">
      <formula>M26="x"</formula>
    </cfRule>
  </conditionalFormatting>
  <conditionalFormatting sqref="H26:H39">
    <cfRule type="expression" dxfId="417" priority="30" stopIfTrue="1">
      <formula>N26="x"</formula>
    </cfRule>
  </conditionalFormatting>
  <conditionalFormatting sqref="H27:H39">
    <cfRule type="expression" dxfId="416" priority="26" stopIfTrue="1">
      <formula>M27="x"</formula>
    </cfRule>
  </conditionalFormatting>
  <conditionalFormatting sqref="H29">
    <cfRule type="expression" dxfId="415" priority="17" stopIfTrue="1">
      <formula>M29="x"</formula>
    </cfRule>
    <cfRule type="expression" dxfId="414" priority="18" stopIfTrue="1">
      <formula>N29="x"</formula>
    </cfRule>
  </conditionalFormatting>
  <conditionalFormatting sqref="M24:M39">
    <cfRule type="expression" dxfId="413" priority="28" stopIfTrue="1">
      <formula>#REF!="x"</formula>
    </cfRule>
  </conditionalFormatting>
  <printOptions horizontalCentered="1"/>
  <pageMargins left="0.15748031496062992" right="0.39370078740157483" top="0.31496062992125984" bottom="0.31496062992125984" header="0.19685039370078741" footer="0.19685039370078741"/>
  <pageSetup paperSize="9" scale="88" fitToHeight="0" orientation="landscape" r:id="rId1"/>
  <headerFooter alignWithMargins="0">
    <oddFooter>&amp;L&amp;9&amp;D&amp;R&amp;9Projektaktivitäten Beispiele 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200D-A38C-4124-B3E2-6A33A88258E4}">
  <sheetPr codeName="Tabelle4">
    <pageSetUpPr fitToPage="1"/>
  </sheetPr>
  <dimension ref="A1:S33"/>
  <sheetViews>
    <sheetView workbookViewId="0"/>
  </sheetViews>
  <sheetFormatPr baseColWidth="10" defaultRowHeight="12.75"/>
  <cols>
    <col min="1" max="1" width="5.7109375" style="2" customWidth="1"/>
    <col min="2" max="2" width="17.140625" style="2" customWidth="1"/>
    <col min="3" max="10" width="8.5703125" style="2" customWidth="1"/>
    <col min="11" max="11" width="8.7109375" style="2" customWidth="1"/>
    <col min="12" max="16" width="8.5703125" style="2" customWidth="1"/>
    <col min="17" max="17" width="10" style="2" customWidth="1"/>
    <col min="18" max="18" width="8.5703125" style="2" customWidth="1"/>
    <col min="19" max="19" width="10" style="2" customWidth="1"/>
    <col min="20" max="16384" width="11.42578125" style="2"/>
  </cols>
  <sheetData>
    <row r="1" spans="1:19" ht="12" customHeight="1">
      <c r="J1" s="16"/>
      <c r="K1" s="16"/>
      <c r="L1" s="16"/>
      <c r="M1" s="16"/>
      <c r="N1" s="16"/>
      <c r="O1" s="16"/>
      <c r="P1" s="16"/>
      <c r="Q1" s="16"/>
      <c r="R1" s="16"/>
      <c r="S1" s="16"/>
    </row>
    <row r="2" spans="1:19" ht="17.25" customHeight="1">
      <c r="B2" s="95" t="s">
        <v>81</v>
      </c>
      <c r="C2" s="95"/>
      <c r="D2" s="95"/>
      <c r="E2" s="11"/>
      <c r="F2" s="11"/>
      <c r="R2" s="332" t="str">
        <f>IF(Projekteingabe!N2="","",Projekteingabe!N2)</f>
        <v/>
      </c>
      <c r="S2" s="333"/>
    </row>
    <row r="3" spans="1:19" ht="24" customHeight="1">
      <c r="B3" s="96" t="s">
        <v>488</v>
      </c>
      <c r="C3" s="96"/>
      <c r="D3" s="96"/>
      <c r="E3" s="80"/>
      <c r="F3" s="80"/>
      <c r="J3" s="16"/>
      <c r="K3" s="16"/>
      <c r="L3" s="16"/>
      <c r="M3" s="16"/>
      <c r="N3" s="16"/>
      <c r="O3" s="16"/>
      <c r="P3" s="16"/>
      <c r="Q3" s="16"/>
      <c r="R3" s="16"/>
    </row>
    <row r="4" spans="1:19" ht="21" customHeight="1">
      <c r="A4" s="93"/>
      <c r="B4" s="94" t="s">
        <v>489</v>
      </c>
      <c r="C4" s="94"/>
      <c r="D4" s="94"/>
      <c r="E4" s="12"/>
      <c r="F4" s="12"/>
      <c r="H4" s="16"/>
      <c r="I4" s="16"/>
      <c r="J4" s="16"/>
      <c r="K4" s="16"/>
      <c r="L4" s="16"/>
      <c r="M4" s="16"/>
      <c r="N4" s="16"/>
      <c r="O4" s="16"/>
      <c r="P4" s="16"/>
      <c r="Q4" s="16"/>
      <c r="R4" s="334">
        <f ca="1">TODAY()</f>
        <v>46199</v>
      </c>
      <c r="S4" s="335"/>
    </row>
    <row r="5" spans="1:19" ht="30" customHeight="1">
      <c r="B5" s="98" t="s">
        <v>346</v>
      </c>
      <c r="C5" s="98"/>
      <c r="I5" s="3"/>
    </row>
    <row r="6" spans="1:19" ht="15" customHeight="1">
      <c r="B6" s="8" t="s">
        <v>106</v>
      </c>
      <c r="C6" s="78" t="str">
        <f>IF(Projekteingabe!F9="","",Projekteingabe!F9)</f>
        <v/>
      </c>
      <c r="D6" s="76"/>
      <c r="E6" s="76"/>
      <c r="F6" s="76"/>
      <c r="G6" s="76"/>
      <c r="H6" s="76"/>
      <c r="I6" s="77"/>
    </row>
    <row r="7" spans="1:19" ht="15" customHeight="1">
      <c r="B7" s="6" t="s">
        <v>0</v>
      </c>
      <c r="C7" s="78" t="str">
        <f>IF(Projekteingabe!E35="","",Projekteingabe!E35)</f>
        <v/>
      </c>
      <c r="D7" s="76"/>
      <c r="E7" s="76"/>
      <c r="F7" s="76"/>
      <c r="G7" s="76"/>
      <c r="H7" s="76"/>
      <c r="I7" s="77"/>
    </row>
    <row r="8" spans="1:19" ht="15" customHeight="1">
      <c r="B8" s="8"/>
      <c r="C8" s="8"/>
      <c r="D8" s="8"/>
      <c r="E8" s="8"/>
      <c r="F8" s="8"/>
      <c r="G8" s="8"/>
      <c r="H8" s="8"/>
      <c r="I8" s="8"/>
      <c r="J8" s="8"/>
      <c r="K8" s="8"/>
    </row>
    <row r="9" spans="1:19" s="157" customFormat="1" ht="12" customHeight="1">
      <c r="C9" s="159" t="s">
        <v>180</v>
      </c>
      <c r="D9" s="160"/>
      <c r="E9" s="160" t="s">
        <v>322</v>
      </c>
      <c r="F9" s="161"/>
      <c r="G9" s="160" t="s">
        <v>320</v>
      </c>
      <c r="H9" s="159"/>
      <c r="I9" s="160" t="s">
        <v>320</v>
      </c>
      <c r="L9" s="160" t="s">
        <v>180</v>
      </c>
      <c r="M9" s="160"/>
      <c r="N9" s="160" t="s">
        <v>240</v>
      </c>
      <c r="O9" s="160"/>
      <c r="P9" s="160" t="s">
        <v>324</v>
      </c>
      <c r="Q9" s="369"/>
      <c r="R9" s="195"/>
      <c r="S9" s="159"/>
    </row>
    <row r="10" spans="1:19" s="158" customFormat="1" ht="15" customHeight="1">
      <c r="C10" s="163" t="s">
        <v>319</v>
      </c>
      <c r="D10" s="164"/>
      <c r="E10" s="163" t="s">
        <v>323</v>
      </c>
      <c r="F10" s="165"/>
      <c r="G10" s="163" t="s">
        <v>321</v>
      </c>
      <c r="H10" s="163"/>
      <c r="I10" s="163" t="s">
        <v>325</v>
      </c>
      <c r="L10" s="164" t="s">
        <v>313</v>
      </c>
      <c r="M10" s="164"/>
      <c r="N10" s="163" t="s">
        <v>336</v>
      </c>
      <c r="O10" s="164"/>
      <c r="P10" s="163" t="s">
        <v>172</v>
      </c>
      <c r="Q10" s="369"/>
      <c r="R10" s="151"/>
      <c r="S10" s="163"/>
    </row>
    <row r="11" spans="1:19" ht="15" customHeight="1">
      <c r="B11" s="138" t="s">
        <v>193</v>
      </c>
      <c r="C11" s="232">
        <f>COUNTIF(I24:I33,"Sendung")</f>
        <v>1</v>
      </c>
      <c r="D11" s="135"/>
      <c r="E11" s="232">
        <f>IF(C11=0,"",AVERAGE(K24:K33))</f>
        <v>20</v>
      </c>
      <c r="F11" s="18"/>
      <c r="G11" s="236">
        <f>IF(C11=0,"",AVERAGE(L24:L33))</f>
        <v>2</v>
      </c>
      <c r="H11" s="136"/>
      <c r="I11" s="232">
        <f>IF(C11=0,"",AVERAGE(M24:M33))</f>
        <v>2000</v>
      </c>
      <c r="K11" s="135"/>
      <c r="L11" s="232">
        <f>COUNTIF(I24:I33,"Artikel")</f>
        <v>1</v>
      </c>
      <c r="M11" s="135"/>
      <c r="N11" s="236">
        <f>IF(L11=0,"",AVERAGE(N24:N33))</f>
        <v>1</v>
      </c>
      <c r="O11" s="135"/>
      <c r="P11" s="232">
        <f>IF(L11=0,"",AVERAGE(O24:O33))</f>
        <v>1000</v>
      </c>
    </row>
    <row r="12" spans="1:19" ht="3.75" customHeight="1">
      <c r="B12" s="8"/>
      <c r="C12" s="18"/>
      <c r="D12" s="18"/>
      <c r="E12" s="18"/>
      <c r="F12" s="18"/>
      <c r="G12" s="18"/>
      <c r="H12" s="18"/>
      <c r="I12" s="18"/>
      <c r="K12" s="18"/>
      <c r="L12" s="18"/>
      <c r="M12" s="18"/>
      <c r="N12" s="18"/>
      <c r="O12" s="135"/>
    </row>
    <row r="13" spans="1:19" ht="15" customHeight="1">
      <c r="C13" s="154"/>
      <c r="D13" s="135"/>
      <c r="E13" s="154"/>
      <c r="F13" s="18"/>
      <c r="G13" s="154"/>
      <c r="H13" s="136"/>
      <c r="I13" s="97"/>
      <c r="K13" s="135"/>
      <c r="L13" s="154"/>
      <c r="M13" s="135"/>
      <c r="N13" s="97"/>
      <c r="O13" s="135"/>
      <c r="P13" s="97"/>
    </row>
    <row r="14" spans="1:19" ht="3.75" customHeight="1">
      <c r="B14" s="8"/>
      <c r="C14" s="18"/>
      <c r="D14" s="18"/>
      <c r="E14" s="18"/>
      <c r="F14" s="18"/>
      <c r="G14" s="18"/>
      <c r="H14" s="18"/>
      <c r="I14" s="18"/>
      <c r="K14" s="18"/>
      <c r="L14" s="18"/>
      <c r="M14" s="18"/>
      <c r="N14" s="18"/>
      <c r="O14" s="135"/>
      <c r="P14" s="18"/>
    </row>
    <row r="15" spans="1:19" ht="15" customHeight="1">
      <c r="B15" s="3"/>
      <c r="C15" s="155"/>
      <c r="D15" s="135"/>
      <c r="E15" s="155"/>
      <c r="F15" s="18"/>
      <c r="G15" s="155"/>
      <c r="H15" s="136"/>
      <c r="I15" s="156"/>
      <c r="K15" s="135"/>
      <c r="L15" s="155"/>
      <c r="M15" s="135"/>
      <c r="N15" s="156"/>
      <c r="O15" s="135"/>
      <c r="P15" s="156"/>
    </row>
    <row r="16" spans="1:19" ht="3.75" customHeight="1">
      <c r="B16" s="8"/>
      <c r="C16" s="18"/>
      <c r="D16" s="18"/>
      <c r="E16" s="18"/>
      <c r="F16" s="18"/>
      <c r="G16" s="18"/>
      <c r="H16" s="18"/>
      <c r="I16" s="18"/>
      <c r="K16" s="18"/>
      <c r="L16" s="18"/>
      <c r="M16" s="18"/>
      <c r="N16" s="18"/>
      <c r="O16" s="135"/>
      <c r="P16" s="18"/>
    </row>
    <row r="17" spans="1:19" ht="15" customHeight="1">
      <c r="B17" s="3"/>
      <c r="C17" s="155"/>
      <c r="D17" s="153"/>
      <c r="E17" s="155"/>
      <c r="F17" s="153"/>
      <c r="G17" s="155"/>
      <c r="H17" s="153"/>
      <c r="I17" s="155"/>
      <c r="K17" s="153"/>
      <c r="L17" s="155"/>
      <c r="M17" s="153"/>
      <c r="N17" s="155"/>
      <c r="O17" s="153"/>
      <c r="P17" s="155"/>
    </row>
    <row r="18" spans="1:19" ht="7.5" customHeight="1">
      <c r="B18" s="8"/>
      <c r="C18" s="8"/>
      <c r="D18" s="8"/>
      <c r="E18" s="8"/>
      <c r="F18" s="8"/>
      <c r="G18" s="8"/>
      <c r="H18" s="8"/>
      <c r="I18" s="8"/>
      <c r="J18" s="8"/>
      <c r="K18" s="8"/>
      <c r="L18" s="8"/>
      <c r="M18" s="8"/>
      <c r="N18" s="8"/>
    </row>
    <row r="19" spans="1:19" ht="13.5">
      <c r="B19" s="168" t="s">
        <v>230</v>
      </c>
    </row>
    <row r="20" spans="1:19" ht="13.5">
      <c r="B20" s="168" t="s">
        <v>305</v>
      </c>
    </row>
    <row r="21" spans="1:19">
      <c r="B21" s="168"/>
      <c r="K21" s="370" t="s">
        <v>319</v>
      </c>
      <c r="L21" s="371"/>
      <c r="M21" s="372"/>
      <c r="N21" s="370" t="s">
        <v>313</v>
      </c>
      <c r="O21" s="373"/>
    </row>
    <row r="22" spans="1:19" ht="7.5" customHeight="1"/>
    <row r="23" spans="1:19" s="75" customFormat="1" ht="56.25" customHeight="1">
      <c r="B23" s="213" t="s">
        <v>304</v>
      </c>
      <c r="C23" s="214"/>
      <c r="D23" s="215"/>
      <c r="E23" s="339" t="s">
        <v>349</v>
      </c>
      <c r="F23" s="365"/>
      <c r="G23" s="365"/>
      <c r="H23" s="366"/>
      <c r="I23" s="217" t="s">
        <v>314</v>
      </c>
      <c r="J23" s="216" t="s">
        <v>190</v>
      </c>
      <c r="K23" s="241" t="s">
        <v>315</v>
      </c>
      <c r="L23" s="219" t="s">
        <v>316</v>
      </c>
      <c r="M23" s="242" t="s">
        <v>326</v>
      </c>
      <c r="N23" s="247" t="s">
        <v>317</v>
      </c>
      <c r="O23" s="248" t="s">
        <v>318</v>
      </c>
      <c r="P23" s="340" t="s">
        <v>96</v>
      </c>
      <c r="Q23" s="342"/>
      <c r="R23" s="342"/>
      <c r="S23" s="343"/>
    </row>
    <row r="24" spans="1:19" ht="26.25" customHeight="1">
      <c r="A24" s="75"/>
      <c r="B24" s="344" t="s">
        <v>436</v>
      </c>
      <c r="C24" s="345"/>
      <c r="D24" s="368"/>
      <c r="E24" s="329" t="s">
        <v>300</v>
      </c>
      <c r="F24" s="361"/>
      <c r="G24" s="361"/>
      <c r="H24" s="362"/>
      <c r="I24" s="220" t="s">
        <v>312</v>
      </c>
      <c r="J24" s="240">
        <v>46402</v>
      </c>
      <c r="K24" s="243">
        <v>20</v>
      </c>
      <c r="L24" s="130">
        <v>2</v>
      </c>
      <c r="M24" s="244">
        <v>2000</v>
      </c>
      <c r="N24" s="243"/>
      <c r="O24" s="244"/>
      <c r="P24" s="345"/>
      <c r="Q24" s="345"/>
      <c r="R24" s="345"/>
      <c r="S24" s="367"/>
    </row>
    <row r="25" spans="1:19" ht="26.25" customHeight="1">
      <c r="A25" s="75"/>
      <c r="B25" s="344" t="s">
        <v>344</v>
      </c>
      <c r="C25" s="363"/>
      <c r="D25" s="364"/>
      <c r="E25" s="329" t="s">
        <v>299</v>
      </c>
      <c r="F25" s="361"/>
      <c r="G25" s="361"/>
      <c r="H25" s="362"/>
      <c r="I25" s="220" t="s">
        <v>313</v>
      </c>
      <c r="J25" s="240">
        <v>46631</v>
      </c>
      <c r="K25" s="243"/>
      <c r="L25" s="130"/>
      <c r="M25" s="244"/>
      <c r="N25" s="243">
        <v>1</v>
      </c>
      <c r="O25" s="244">
        <v>1000</v>
      </c>
      <c r="P25" s="344"/>
      <c r="Q25" s="345"/>
      <c r="R25" s="345"/>
      <c r="S25" s="367"/>
    </row>
    <row r="26" spans="1:19" ht="26.25" customHeight="1">
      <c r="A26" s="75"/>
      <c r="B26" s="344"/>
      <c r="C26" s="345"/>
      <c r="D26" s="346"/>
      <c r="E26" s="329"/>
      <c r="F26" s="324"/>
      <c r="G26" s="324"/>
      <c r="H26" s="325"/>
      <c r="I26" s="220"/>
      <c r="J26" s="240"/>
      <c r="K26" s="243"/>
      <c r="L26" s="130"/>
      <c r="M26" s="244"/>
      <c r="N26" s="243"/>
      <c r="O26" s="244"/>
      <c r="P26" s="323"/>
      <c r="Q26" s="324"/>
      <c r="R26" s="324"/>
      <c r="S26" s="330"/>
    </row>
    <row r="27" spans="1:19" ht="26.25" customHeight="1">
      <c r="A27" s="75"/>
      <c r="B27" s="344"/>
      <c r="C27" s="363"/>
      <c r="D27" s="364"/>
      <c r="E27" s="329"/>
      <c r="F27" s="361"/>
      <c r="G27" s="361"/>
      <c r="H27" s="362"/>
      <c r="I27" s="220"/>
      <c r="J27" s="240"/>
      <c r="K27" s="243"/>
      <c r="L27" s="130"/>
      <c r="M27" s="244"/>
      <c r="N27" s="243"/>
      <c r="O27" s="244"/>
      <c r="P27" s="324"/>
      <c r="Q27" s="324"/>
      <c r="R27" s="324"/>
      <c r="S27" s="330"/>
    </row>
    <row r="28" spans="1:19" ht="26.25" customHeight="1">
      <c r="A28" s="75"/>
      <c r="B28" s="344"/>
      <c r="C28" s="345"/>
      <c r="D28" s="360"/>
      <c r="E28" s="329"/>
      <c r="F28" s="361"/>
      <c r="G28" s="361"/>
      <c r="H28" s="362"/>
      <c r="I28" s="220"/>
      <c r="J28" s="240"/>
      <c r="K28" s="243"/>
      <c r="L28" s="130"/>
      <c r="M28" s="244"/>
      <c r="N28" s="243"/>
      <c r="O28" s="244"/>
      <c r="P28" s="324"/>
      <c r="Q28" s="324"/>
      <c r="R28" s="324"/>
      <c r="S28" s="330"/>
    </row>
    <row r="29" spans="1:19" ht="26.25" customHeight="1">
      <c r="A29" s="75"/>
      <c r="B29" s="344"/>
      <c r="C29" s="345"/>
      <c r="D29" s="346"/>
      <c r="E29" s="326"/>
      <c r="F29" s="347"/>
      <c r="G29" s="347"/>
      <c r="H29" s="348"/>
      <c r="I29" s="220"/>
      <c r="J29" s="240"/>
      <c r="K29" s="243"/>
      <c r="L29" s="130" t="s">
        <v>157</v>
      </c>
      <c r="M29" s="244"/>
      <c r="N29" s="243"/>
      <c r="O29" s="244"/>
      <c r="P29" s="324"/>
      <c r="Q29" s="324"/>
      <c r="R29" s="324"/>
      <c r="S29" s="330"/>
    </row>
    <row r="30" spans="1:19" ht="26.25" customHeight="1">
      <c r="A30" s="75"/>
      <c r="B30" s="344"/>
      <c r="C30" s="345"/>
      <c r="D30" s="346"/>
      <c r="E30" s="326"/>
      <c r="F30" s="347"/>
      <c r="G30" s="347"/>
      <c r="H30" s="348"/>
      <c r="I30" s="220"/>
      <c r="J30" s="240"/>
      <c r="K30" s="243"/>
      <c r="L30" s="130"/>
      <c r="M30" s="244"/>
      <c r="N30" s="243"/>
      <c r="O30" s="244"/>
      <c r="P30" s="324"/>
      <c r="Q30" s="324"/>
      <c r="R30" s="324"/>
      <c r="S30" s="330"/>
    </row>
    <row r="31" spans="1:19" ht="26.25" customHeight="1">
      <c r="A31" s="75"/>
      <c r="B31" s="357"/>
      <c r="C31" s="358"/>
      <c r="D31" s="359"/>
      <c r="E31" s="326"/>
      <c r="F31" s="347"/>
      <c r="G31" s="347"/>
      <c r="H31" s="348"/>
      <c r="I31" s="220"/>
      <c r="J31" s="240"/>
      <c r="K31" s="243"/>
      <c r="L31" s="130"/>
      <c r="M31" s="244"/>
      <c r="N31" s="243"/>
      <c r="O31" s="244"/>
      <c r="P31" s="324"/>
      <c r="Q31" s="324"/>
      <c r="R31" s="324"/>
      <c r="S31" s="330"/>
    </row>
    <row r="32" spans="1:19" ht="26.25" customHeight="1">
      <c r="A32" s="75"/>
      <c r="B32" s="344"/>
      <c r="C32" s="345"/>
      <c r="D32" s="346"/>
      <c r="E32" s="326"/>
      <c r="F32" s="347"/>
      <c r="G32" s="347"/>
      <c r="H32" s="348"/>
      <c r="I32" s="220"/>
      <c r="J32" s="240"/>
      <c r="K32" s="243"/>
      <c r="L32" s="130"/>
      <c r="M32" s="244"/>
      <c r="N32" s="243"/>
      <c r="O32" s="244"/>
      <c r="P32" s="324"/>
      <c r="Q32" s="324"/>
      <c r="R32" s="324"/>
      <c r="S32" s="330"/>
    </row>
    <row r="33" spans="1:19" ht="26.25" customHeight="1">
      <c r="A33" s="75"/>
      <c r="B33" s="349"/>
      <c r="C33" s="350"/>
      <c r="D33" s="351"/>
      <c r="E33" s="352"/>
      <c r="F33" s="353"/>
      <c r="G33" s="353"/>
      <c r="H33" s="354"/>
      <c r="I33" s="255"/>
      <c r="J33" s="256"/>
      <c r="K33" s="245"/>
      <c r="L33" s="210"/>
      <c r="M33" s="246"/>
      <c r="N33" s="245"/>
      <c r="O33" s="246"/>
      <c r="P33" s="355"/>
      <c r="Q33" s="355"/>
      <c r="R33" s="355"/>
      <c r="S33" s="356"/>
    </row>
  </sheetData>
  <sheetProtection algorithmName="SHA-512" hashValue="xQgN04b7yAVX2hy7vi8SIB3JY8hTP45/o3XlpioTwdyZit68STl/GK3S0hEcH3kiSUG+NfKNZ+TiqZnPLs4y4g==" saltValue="Yp1XNRFdy/kkYk0MshfEpQ==" spinCount="100000" sheet="1" objects="1" scenarios="1"/>
  <mergeCells count="37">
    <mergeCell ref="R2:S2"/>
    <mergeCell ref="R4:S4"/>
    <mergeCell ref="Q9:Q10"/>
    <mergeCell ref="K21:M21"/>
    <mergeCell ref="N21:O21"/>
    <mergeCell ref="E23:H23"/>
    <mergeCell ref="P23:S23"/>
    <mergeCell ref="P25:S25"/>
    <mergeCell ref="E25:H25"/>
    <mergeCell ref="B25:D25"/>
    <mergeCell ref="B24:D24"/>
    <mergeCell ref="E24:H24"/>
    <mergeCell ref="P24:S24"/>
    <mergeCell ref="B26:D26"/>
    <mergeCell ref="E26:H26"/>
    <mergeCell ref="P26:S26"/>
    <mergeCell ref="B27:D27"/>
    <mergeCell ref="E27:H27"/>
    <mergeCell ref="P27:S27"/>
    <mergeCell ref="B28:D28"/>
    <mergeCell ref="E28:H28"/>
    <mergeCell ref="P28:S28"/>
    <mergeCell ref="B29:D29"/>
    <mergeCell ref="E29:H29"/>
    <mergeCell ref="P29:S29"/>
    <mergeCell ref="B30:D30"/>
    <mergeCell ref="E30:H30"/>
    <mergeCell ref="P30:S30"/>
    <mergeCell ref="B31:D31"/>
    <mergeCell ref="E31:H31"/>
    <mergeCell ref="P31:S31"/>
    <mergeCell ref="B32:D32"/>
    <mergeCell ref="E32:H32"/>
    <mergeCell ref="P32:S32"/>
    <mergeCell ref="B33:D33"/>
    <mergeCell ref="E33:H33"/>
    <mergeCell ref="P33:S33"/>
  </mergeCells>
  <conditionalFormatting sqref="E23 I23:O23">
    <cfRule type="expression" dxfId="412" priority="26" stopIfTrue="1">
      <formula>#REF!="x"</formula>
    </cfRule>
  </conditionalFormatting>
  <conditionalFormatting sqref="E25 J25">
    <cfRule type="expression" dxfId="411" priority="8" stopIfTrue="1">
      <formula>H25="x"</formula>
    </cfRule>
  </conditionalFormatting>
  <conditionalFormatting sqref="E25">
    <cfRule type="expression" dxfId="410" priority="1" stopIfTrue="1">
      <formula>#REF!="x"</formula>
    </cfRule>
  </conditionalFormatting>
  <conditionalFormatting sqref="E27:E30 J27:J33 F28 E31:F31 E32:E33 F33">
    <cfRule type="expression" dxfId="409" priority="30" stopIfTrue="1">
      <formula>H27="x"</formula>
    </cfRule>
  </conditionalFormatting>
  <conditionalFormatting sqref="F32">
    <cfRule type="expression" dxfId="408" priority="21" stopIfTrue="1">
      <formula>I32="x"</formula>
    </cfRule>
  </conditionalFormatting>
  <conditionalFormatting sqref="F26:G26 F28:F33">
    <cfRule type="expression" dxfId="407" priority="10" stopIfTrue="1">
      <formula>#REF!="x"</formula>
    </cfRule>
  </conditionalFormatting>
  <conditionalFormatting sqref="G28:G33">
    <cfRule type="expression" dxfId="406" priority="22" stopIfTrue="1">
      <formula>K28="x"</formula>
    </cfRule>
  </conditionalFormatting>
  <conditionalFormatting sqref="G31">
    <cfRule type="expression" dxfId="405" priority="19" stopIfTrue="1">
      <formula>K31="x"</formula>
    </cfRule>
    <cfRule type="expression" dxfId="404" priority="20" stopIfTrue="1">
      <formula>L31="x"</formula>
    </cfRule>
  </conditionalFormatting>
  <conditionalFormatting sqref="I25 E25">
    <cfRule type="expression" dxfId="403" priority="4" stopIfTrue="1">
      <formula>I25="x"</formula>
    </cfRule>
  </conditionalFormatting>
  <conditionalFormatting sqref="I25">
    <cfRule type="expression" dxfId="402" priority="2" stopIfTrue="1">
      <formula>N25="x"</formula>
    </cfRule>
  </conditionalFormatting>
  <conditionalFormatting sqref="I25:I33">
    <cfRule type="expression" dxfId="401" priority="6" stopIfTrue="1">
      <formula>N25="x"</formula>
    </cfRule>
  </conditionalFormatting>
  <conditionalFormatting sqref="I26:I33 G28:G33">
    <cfRule type="expression" dxfId="400" priority="25" stopIfTrue="1">
      <formula>L26="x"</formula>
    </cfRule>
  </conditionalFormatting>
  <conditionalFormatting sqref="I27:I33 E24 E26:E33">
    <cfRule type="expression" dxfId="399" priority="23" stopIfTrue="1">
      <formula>I24="x"</formula>
    </cfRule>
  </conditionalFormatting>
  <conditionalFormatting sqref="I28">
    <cfRule type="expression" dxfId="398" priority="14" stopIfTrue="1">
      <formula>O28="x"</formula>
    </cfRule>
  </conditionalFormatting>
  <conditionalFormatting sqref="I24:J24">
    <cfRule type="expression" dxfId="397" priority="11" stopIfTrue="1">
      <formula>N24="x"</formula>
    </cfRule>
  </conditionalFormatting>
  <conditionalFormatting sqref="I25:J25">
    <cfRule type="expression" dxfId="396" priority="3" stopIfTrue="1">
      <formula>O25="x"</formula>
    </cfRule>
  </conditionalFormatting>
  <conditionalFormatting sqref="I27:J33">
    <cfRule type="expression" dxfId="395" priority="13" stopIfTrue="1">
      <formula>O27="x"</formula>
    </cfRule>
  </conditionalFormatting>
  <conditionalFormatting sqref="I25:L25 E24:E33 B25:B33">
    <cfRule type="expression" dxfId="394" priority="7" stopIfTrue="1">
      <formula>#REF!="x"</formula>
    </cfRule>
  </conditionalFormatting>
  <conditionalFormatting sqref="I26:L33 E28:G28 F28:G33 E24 E26:E33 I24:L24 B24:C24 C26 B28:C28">
    <cfRule type="expression" dxfId="393" priority="29" stopIfTrue="1">
      <formula>#REF!="x"</formula>
    </cfRule>
  </conditionalFormatting>
  <conditionalFormatting sqref="K24">
    <cfRule type="expression" dxfId="392" priority="12" stopIfTrue="1">
      <formula>O24="x"</formula>
    </cfRule>
  </conditionalFormatting>
  <conditionalFormatting sqref="K25:L25">
    <cfRule type="expression" dxfId="391" priority="5" stopIfTrue="1">
      <formula>#REF!="x"</formula>
    </cfRule>
  </conditionalFormatting>
  <conditionalFormatting sqref="K27:L33">
    <cfRule type="expression" dxfId="390" priority="24" stopIfTrue="1">
      <formula>#REF!="x"</formula>
    </cfRule>
  </conditionalFormatting>
  <dataValidations count="1">
    <dataValidation type="list" allowBlank="1" showInputMessage="1" showErrorMessage="1" error="Bitte entsprechendes aus Liste Infomodul auswählen" sqref="E24:E33" xr:uid="{4654F959-0834-4480-B6EB-B6E1455C9E7A}">
      <formula1>Infomodule</formula1>
    </dataValidation>
  </dataValidations>
  <printOptions horizontalCentered="1"/>
  <pageMargins left="0.15748031496062992" right="0.39370078740157483" top="0.31496062992125984" bottom="0.31496062992125984" header="0.19685039370078741" footer="0.19685039370078741"/>
  <pageSetup paperSize="9" scale="84" fitToHeight="0" orientation="landscape" r:id="rId1"/>
  <headerFooter alignWithMargins="0">
    <oddFooter>&amp;L&amp;9&amp;D&amp;R&amp;9Medienprodukte Beispiele Seite &amp;P von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2DAA-440E-43F2-BC08-DB1F0808941B}">
  <sheetPr codeName="Tabelle5">
    <tabColor rgb="FF00FF00"/>
    <pageSetUpPr fitToPage="1"/>
  </sheetPr>
  <dimension ref="A1:AE269"/>
  <sheetViews>
    <sheetView zoomScaleNormal="100" workbookViewId="0"/>
  </sheetViews>
  <sheetFormatPr baseColWidth="10" defaultRowHeight="12.75"/>
  <cols>
    <col min="1" max="1" width="7.85546875" style="2" customWidth="1"/>
    <col min="2" max="3" width="2.85546875" style="2" customWidth="1"/>
    <col min="4" max="4" width="20.85546875" style="2" customWidth="1"/>
    <col min="5" max="5" width="2.85546875" style="2" customWidth="1"/>
    <col min="6" max="6" width="9" style="2" customWidth="1"/>
    <col min="7" max="7" width="2.85546875" style="2" customWidth="1"/>
    <col min="8" max="8" width="9" style="2" customWidth="1"/>
    <col min="9" max="9" width="2.85546875" style="2" customWidth="1"/>
    <col min="10" max="10" width="9" style="2" customWidth="1"/>
    <col min="11" max="11" width="2.85546875" style="2" customWidth="1"/>
    <col min="12" max="12" width="9" style="2" customWidth="1"/>
    <col min="13" max="13" width="2.85546875" style="2" customWidth="1"/>
    <col min="14" max="14" width="9" style="2" customWidth="1"/>
    <col min="15" max="15" width="2.85546875" style="2" customWidth="1"/>
    <col min="16" max="16" width="9" style="2" customWidth="1"/>
    <col min="17" max="17" width="2.85546875" style="2" customWidth="1"/>
    <col min="18" max="29" width="11.42578125" style="2"/>
    <col min="30" max="30" width="19" style="2" customWidth="1"/>
    <col min="31" max="16384" width="11.42578125" style="2"/>
  </cols>
  <sheetData>
    <row r="1" spans="1:25" ht="11.25" customHeight="1">
      <c r="I1" s="16"/>
      <c r="J1" s="16"/>
      <c r="L1" s="16"/>
      <c r="M1" s="16"/>
      <c r="N1" s="17"/>
      <c r="P1" s="17"/>
      <c r="R1" s="145"/>
    </row>
    <row r="2" spans="1:25" ht="17.25" customHeight="1">
      <c r="B2" s="11" t="s">
        <v>81</v>
      </c>
      <c r="I2" s="16"/>
      <c r="J2" s="16"/>
      <c r="L2" s="16"/>
      <c r="M2" s="16"/>
      <c r="N2" s="440"/>
      <c r="O2" s="441"/>
      <c r="P2" s="442"/>
      <c r="R2" s="145"/>
    </row>
    <row r="3" spans="1:25" ht="24" customHeight="1">
      <c r="B3" s="80" t="s">
        <v>488</v>
      </c>
      <c r="I3" s="16"/>
      <c r="J3" s="16"/>
      <c r="L3" s="16"/>
      <c r="M3" s="16"/>
      <c r="N3" s="17"/>
      <c r="P3" s="17"/>
      <c r="R3" s="145"/>
    </row>
    <row r="4" spans="1:25" ht="21" customHeight="1">
      <c r="A4" s="79" t="s">
        <v>82</v>
      </c>
      <c r="B4" s="12" t="s">
        <v>496</v>
      </c>
      <c r="G4" s="16"/>
      <c r="H4" s="16"/>
      <c r="J4" s="16"/>
      <c r="K4" s="16"/>
      <c r="L4" s="17"/>
      <c r="N4" s="17"/>
      <c r="R4" s="145"/>
    </row>
    <row r="5" spans="1:25" ht="12" customHeight="1">
      <c r="I5" s="3"/>
      <c r="J5" s="3"/>
      <c r="L5" s="3"/>
      <c r="M5" s="3"/>
      <c r="R5" s="145"/>
    </row>
    <row r="6" spans="1:25" ht="26.25" customHeight="1">
      <c r="B6" s="31"/>
      <c r="C6" s="449" t="s">
        <v>527</v>
      </c>
      <c r="D6" s="429"/>
      <c r="E6" s="429"/>
      <c r="F6" s="429"/>
      <c r="G6" s="429"/>
      <c r="H6" s="429"/>
      <c r="I6" s="429"/>
      <c r="J6" s="429"/>
      <c r="K6" s="429"/>
      <c r="L6" s="429"/>
      <c r="M6" s="429"/>
      <c r="N6" s="429"/>
      <c r="O6" s="429"/>
      <c r="P6" s="429"/>
      <c r="Q6" s="22"/>
      <c r="R6" s="145"/>
    </row>
    <row r="7" spans="1:25" s="3" customFormat="1" ht="19.5" customHeight="1">
      <c r="B7" s="58"/>
      <c r="C7" s="450" t="s">
        <v>505</v>
      </c>
      <c r="D7" s="443"/>
      <c r="E7" s="443"/>
      <c r="F7" s="443"/>
      <c r="G7" s="443"/>
      <c r="H7" s="443"/>
      <c r="I7" s="443"/>
      <c r="J7" s="443"/>
      <c r="K7" s="443"/>
      <c r="L7" s="443"/>
      <c r="M7" s="443"/>
      <c r="N7" s="443"/>
      <c r="O7" s="443"/>
      <c r="P7" s="443"/>
      <c r="Q7" s="55"/>
      <c r="R7" s="145"/>
      <c r="S7" s="2"/>
      <c r="T7" s="2"/>
      <c r="U7" s="2"/>
    </row>
    <row r="8" spans="1:25" ht="15" customHeight="1">
      <c r="B8" s="24"/>
      <c r="C8" s="6"/>
      <c r="D8" s="7"/>
      <c r="E8" s="6"/>
      <c r="F8" s="6"/>
      <c r="G8" s="6"/>
      <c r="H8" s="6"/>
      <c r="I8" s="6"/>
      <c r="J8" s="6"/>
      <c r="Q8" s="23"/>
      <c r="R8" s="145"/>
    </row>
    <row r="9" spans="1:25" ht="15" customHeight="1">
      <c r="B9" s="25"/>
      <c r="C9" s="375" t="s">
        <v>21</v>
      </c>
      <c r="D9" s="410"/>
      <c r="E9" s="443"/>
      <c r="F9" s="379"/>
      <c r="G9" s="444"/>
      <c r="H9" s="444"/>
      <c r="I9" s="444"/>
      <c r="J9" s="444"/>
      <c r="K9" s="444"/>
      <c r="L9" s="444"/>
      <c r="M9" s="444"/>
      <c r="N9" s="444"/>
      <c r="O9" s="444"/>
      <c r="P9" s="445"/>
      <c r="Q9" s="23"/>
      <c r="R9" s="145"/>
    </row>
    <row r="10" spans="1:25" ht="15" customHeight="1">
      <c r="B10" s="25"/>
      <c r="C10" s="375" t="s">
        <v>510</v>
      </c>
      <c r="D10" s="410"/>
      <c r="E10" s="443"/>
      <c r="F10" s="379"/>
      <c r="G10" s="444"/>
      <c r="H10" s="444"/>
      <c r="I10" s="444"/>
      <c r="J10" s="444"/>
      <c r="K10" s="444"/>
      <c r="L10" s="444"/>
      <c r="M10" s="444"/>
      <c r="N10" s="444"/>
      <c r="O10" s="444"/>
      <c r="P10" s="445"/>
      <c r="Q10" s="23"/>
      <c r="R10" s="145"/>
    </row>
    <row r="11" spans="1:25" ht="15" customHeight="1">
      <c r="B11" s="25"/>
      <c r="C11" s="8"/>
      <c r="D11" s="6"/>
      <c r="E11" s="8"/>
      <c r="Q11" s="23"/>
      <c r="R11" s="145"/>
    </row>
    <row r="12" spans="1:25" ht="18.75" customHeight="1">
      <c r="B12" s="25"/>
      <c r="C12" s="375" t="s">
        <v>19</v>
      </c>
      <c r="D12" s="410"/>
      <c r="E12" s="410"/>
      <c r="F12" s="410"/>
      <c r="G12" s="410"/>
      <c r="H12" s="410"/>
      <c r="I12" s="410"/>
      <c r="J12" s="410"/>
      <c r="Q12" s="23"/>
      <c r="R12" s="145"/>
    </row>
    <row r="13" spans="1:25" ht="15" customHeight="1">
      <c r="B13" s="25"/>
      <c r="C13" s="107"/>
      <c r="D13" s="62" t="s">
        <v>24</v>
      </c>
      <c r="E13" s="107"/>
      <c r="F13" s="62" t="s">
        <v>18</v>
      </c>
      <c r="G13" s="62"/>
      <c r="H13" s="60"/>
      <c r="Q13" s="23"/>
      <c r="R13" s="295" t="str">
        <f>IF(COUNTIF(C13:E13,"x")&gt;1,"Entweder oder!","")</f>
        <v/>
      </c>
      <c r="S13" s="293"/>
      <c r="T13" s="293"/>
      <c r="U13" s="293"/>
      <c r="V13" s="293"/>
      <c r="W13" s="293"/>
      <c r="X13" s="293"/>
      <c r="Y13" s="293"/>
    </row>
    <row r="14" spans="1:25" ht="7.5" customHeight="1">
      <c r="B14" s="25"/>
      <c r="C14" s="6"/>
      <c r="D14" s="6"/>
      <c r="E14" s="127"/>
      <c r="F14" s="6"/>
      <c r="G14" s="6"/>
      <c r="H14" s="6"/>
      <c r="I14" s="6"/>
      <c r="J14" s="6"/>
      <c r="K14" s="6"/>
      <c r="L14" s="6"/>
      <c r="M14" s="6"/>
      <c r="N14" s="6"/>
      <c r="O14" s="6"/>
      <c r="P14" s="6"/>
      <c r="Q14" s="23"/>
      <c r="R14" s="145"/>
    </row>
    <row r="15" spans="1:25" ht="15" customHeight="1">
      <c r="B15" s="25"/>
      <c r="C15" s="294" t="s">
        <v>430</v>
      </c>
      <c r="D15" s="293"/>
      <c r="E15" s="293"/>
      <c r="F15" s="293"/>
      <c r="G15" s="293"/>
      <c r="H15" s="293"/>
      <c r="I15" s="293"/>
      <c r="J15" s="293"/>
      <c r="Q15" s="23"/>
      <c r="R15" s="145"/>
    </row>
    <row r="16" spans="1:25" ht="15" customHeight="1">
      <c r="B16" s="25"/>
      <c r="C16" s="107" t="s">
        <v>372</v>
      </c>
      <c r="D16" s="62" t="s">
        <v>427</v>
      </c>
      <c r="E16" s="107"/>
      <c r="F16" s="62" t="s">
        <v>428</v>
      </c>
      <c r="G16" s="60"/>
      <c r="H16" s="60"/>
      <c r="Q16" s="23"/>
      <c r="R16" s="295" t="str">
        <f>IF(COUNTIF(C16:E16,"x")&gt;1,"Entweder oder!","")</f>
        <v/>
      </c>
      <c r="S16" s="293"/>
      <c r="T16" s="293"/>
      <c r="U16" s="293"/>
      <c r="V16" s="293"/>
      <c r="W16" s="293"/>
      <c r="X16" s="293"/>
      <c r="Y16" s="293"/>
    </row>
    <row r="17" spans="2:25" ht="15" customHeight="1">
      <c r="B17" s="25"/>
      <c r="D17" s="8"/>
      <c r="I17" s="6"/>
      <c r="J17" s="6"/>
      <c r="L17" s="6"/>
      <c r="M17" s="6"/>
      <c r="N17" s="6"/>
      <c r="P17" s="6"/>
      <c r="Q17" s="23"/>
      <c r="R17" s="145"/>
    </row>
    <row r="18" spans="2:25" ht="18.75" customHeight="1">
      <c r="B18" s="32"/>
      <c r="C18" s="453" t="s">
        <v>397</v>
      </c>
      <c r="D18" s="410"/>
      <c r="E18" s="410"/>
      <c r="F18" s="410"/>
      <c r="G18" s="443"/>
      <c r="H18" s="443"/>
      <c r="Q18" s="23"/>
      <c r="R18" s="295" t="str">
        <f>IF(COUNTIF(C20:C24,"x")&gt;1,"Es darf nur ein Förderbereich gewählt werden!","")</f>
        <v/>
      </c>
      <c r="S18" s="293"/>
      <c r="T18" s="293"/>
      <c r="U18" s="293"/>
      <c r="V18" s="293"/>
      <c r="W18" s="293"/>
      <c r="X18" s="293"/>
      <c r="Y18" s="293"/>
    </row>
    <row r="19" spans="2:25" ht="7.5" customHeight="1">
      <c r="B19" s="25"/>
      <c r="C19" s="6"/>
      <c r="D19" s="6"/>
      <c r="E19" s="127"/>
      <c r="F19" s="6"/>
      <c r="G19" s="6"/>
      <c r="H19" s="6"/>
      <c r="I19" s="6"/>
      <c r="J19" s="6"/>
      <c r="K19" s="6"/>
      <c r="L19" s="6"/>
      <c r="M19" s="6"/>
      <c r="N19" s="6"/>
      <c r="O19" s="6"/>
      <c r="P19" s="6"/>
      <c r="Q19" s="23"/>
      <c r="R19" s="145"/>
    </row>
    <row r="20" spans="2:25" ht="15" customHeight="1">
      <c r="B20" s="25"/>
      <c r="C20" s="107" t="s">
        <v>372</v>
      </c>
      <c r="D20" s="60" t="s">
        <v>99</v>
      </c>
      <c r="E20" s="301" t="s">
        <v>435</v>
      </c>
      <c r="F20" s="6"/>
      <c r="G20" s="6"/>
      <c r="H20" s="6"/>
      <c r="I20" s="6"/>
      <c r="J20" s="6"/>
      <c r="K20" s="6"/>
      <c r="L20" s="6"/>
      <c r="M20" s="6"/>
      <c r="N20" s="6"/>
      <c r="O20" s="6"/>
      <c r="P20" s="6"/>
      <c r="Q20" s="23"/>
      <c r="R20" s="145"/>
    </row>
    <row r="21" spans="2:25" ht="15" customHeight="1">
      <c r="B21" s="25"/>
      <c r="C21" s="6"/>
      <c r="D21" s="6"/>
      <c r="E21" s="300"/>
      <c r="F21" s="6"/>
      <c r="G21" s="6"/>
      <c r="H21" s="6"/>
      <c r="I21" s="6"/>
      <c r="J21" s="6"/>
      <c r="K21" s="6"/>
      <c r="L21" s="6"/>
      <c r="M21" s="6"/>
      <c r="N21" s="6"/>
      <c r="O21" s="6"/>
      <c r="P21" s="6"/>
      <c r="Q21" s="23"/>
      <c r="R21" s="145"/>
    </row>
    <row r="22" spans="2:25" ht="15" customHeight="1">
      <c r="B22" s="25"/>
      <c r="C22" s="107" t="s">
        <v>372</v>
      </c>
      <c r="D22" s="60" t="s">
        <v>506</v>
      </c>
      <c r="E22" s="301" t="s">
        <v>507</v>
      </c>
      <c r="F22" s="6"/>
      <c r="G22" s="6"/>
      <c r="H22" s="6"/>
      <c r="I22" s="6"/>
      <c r="J22" s="6"/>
      <c r="K22" s="6"/>
      <c r="L22" s="6"/>
      <c r="M22" s="6"/>
      <c r="N22" s="6"/>
      <c r="O22" s="6"/>
      <c r="P22" s="6"/>
      <c r="Q22" s="23"/>
      <c r="R22" s="145"/>
    </row>
    <row r="23" spans="2:25" ht="15" customHeight="1">
      <c r="B23" s="25"/>
      <c r="C23" s="6"/>
      <c r="D23" s="6"/>
      <c r="E23" s="128"/>
      <c r="F23" s="6"/>
      <c r="G23" s="6"/>
      <c r="H23" s="6"/>
      <c r="I23" s="6"/>
      <c r="J23" s="6"/>
      <c r="K23" s="6"/>
      <c r="L23" s="6"/>
      <c r="M23" s="6"/>
      <c r="N23" s="6"/>
      <c r="O23" s="6"/>
      <c r="P23" s="6"/>
      <c r="Q23" s="23"/>
      <c r="R23" s="145"/>
    </row>
    <row r="24" spans="2:25" ht="15" customHeight="1">
      <c r="B24" s="25"/>
      <c r="C24" s="107" t="s">
        <v>372</v>
      </c>
      <c r="D24" s="60" t="s">
        <v>459</v>
      </c>
      <c r="E24" s="301" t="s">
        <v>508</v>
      </c>
      <c r="F24" s="6"/>
      <c r="G24" s="6"/>
      <c r="H24" s="6"/>
      <c r="I24" s="6"/>
      <c r="J24" s="6"/>
      <c r="K24" s="6"/>
      <c r="L24" s="6"/>
      <c r="M24" s="6"/>
      <c r="N24" s="6"/>
      <c r="O24" s="6"/>
      <c r="P24" s="6"/>
      <c r="Q24" s="23"/>
      <c r="R24" s="145"/>
    </row>
    <row r="25" spans="2:25" ht="15" customHeight="1">
      <c r="B25" s="25"/>
      <c r="C25" s="6"/>
      <c r="D25" s="6"/>
      <c r="E25" s="300"/>
      <c r="F25" s="6"/>
      <c r="G25" s="6"/>
      <c r="H25" s="6"/>
      <c r="I25" s="6"/>
      <c r="J25" s="6"/>
      <c r="K25" s="6"/>
      <c r="L25" s="6"/>
      <c r="M25" s="6"/>
      <c r="N25" s="6"/>
      <c r="O25" s="6"/>
      <c r="P25" s="6"/>
      <c r="Q25" s="23"/>
      <c r="R25" s="145"/>
    </row>
    <row r="26" spans="2:25" ht="7.5" customHeight="1">
      <c r="B26" s="27"/>
      <c r="C26" s="28"/>
      <c r="D26" s="28"/>
      <c r="E26" s="28"/>
      <c r="F26" s="28"/>
      <c r="G26" s="28"/>
      <c r="H26" s="28"/>
      <c r="I26" s="28"/>
      <c r="J26" s="28"/>
      <c r="K26" s="28"/>
      <c r="L26" s="28"/>
      <c r="M26" s="28"/>
      <c r="N26" s="28"/>
      <c r="O26" s="28"/>
      <c r="P26" s="28"/>
      <c r="Q26" s="29"/>
      <c r="R26" s="145"/>
    </row>
    <row r="27" spans="2:25" ht="15" customHeight="1">
      <c r="B27" s="6"/>
      <c r="D27" s="6"/>
      <c r="R27" s="145"/>
    </row>
    <row r="28" spans="2:25" ht="22.5" customHeight="1">
      <c r="B28" s="41"/>
      <c r="C28" s="446" t="s">
        <v>302</v>
      </c>
      <c r="D28" s="447"/>
      <c r="E28" s="447"/>
      <c r="F28" s="447"/>
      <c r="G28" s="448"/>
      <c r="H28" s="448"/>
      <c r="I28" s="21"/>
      <c r="J28" s="21"/>
      <c r="K28" s="21"/>
      <c r="L28" s="21"/>
      <c r="M28" s="21"/>
      <c r="N28" s="21"/>
      <c r="O28" s="21"/>
      <c r="P28" s="21"/>
      <c r="Q28" s="22"/>
      <c r="R28" s="145"/>
    </row>
    <row r="29" spans="2:25" s="6" customFormat="1" ht="33" customHeight="1">
      <c r="B29" s="32"/>
      <c r="C29" s="451" t="s">
        <v>423</v>
      </c>
      <c r="D29" s="452"/>
      <c r="E29" s="452"/>
      <c r="F29" s="452"/>
      <c r="G29" s="452"/>
      <c r="H29" s="452"/>
      <c r="I29" s="452"/>
      <c r="J29" s="452"/>
      <c r="K29" s="452"/>
      <c r="L29" s="452"/>
      <c r="M29" s="452"/>
      <c r="N29" s="452"/>
      <c r="O29" s="452"/>
      <c r="P29" s="452"/>
      <c r="Q29" s="23"/>
      <c r="R29" s="144"/>
    </row>
    <row r="30" spans="2:25" ht="15" customHeight="1">
      <c r="B30" s="25"/>
      <c r="C30" s="107"/>
      <c r="D30" s="62" t="s">
        <v>11</v>
      </c>
      <c r="E30" s="107"/>
      <c r="F30" s="222" t="s">
        <v>303</v>
      </c>
      <c r="G30" s="60"/>
      <c r="H30" s="60"/>
      <c r="I30" s="379"/>
      <c r="J30" s="380"/>
      <c r="K30" s="380"/>
      <c r="L30" s="380"/>
      <c r="M30" s="380"/>
      <c r="N30" s="380"/>
      <c r="O30" s="380"/>
      <c r="P30" s="381"/>
      <c r="Q30" s="23"/>
      <c r="R30" s="377" t="str">
        <f>IF(COUNTIF(C30:E30,"x")&gt;1,"Entweder oder!",IF(E30="x",IF(I30="","Welche Finanzierung?",""),""))</f>
        <v/>
      </c>
      <c r="S30" s="378"/>
      <c r="T30" s="378"/>
      <c r="U30" s="378"/>
      <c r="V30" s="378"/>
      <c r="W30" s="378"/>
      <c r="X30" s="378"/>
      <c r="Y30" s="378"/>
    </row>
    <row r="31" spans="2:25" ht="7.5" customHeight="1">
      <c r="B31" s="27"/>
      <c r="C31" s="28"/>
      <c r="D31" s="28"/>
      <c r="E31" s="28"/>
      <c r="F31" s="28"/>
      <c r="G31" s="28"/>
      <c r="H31" s="28"/>
      <c r="I31" s="28"/>
      <c r="J31" s="28"/>
      <c r="K31" s="28"/>
      <c r="L31" s="28"/>
      <c r="M31" s="28"/>
      <c r="N31" s="28"/>
      <c r="O31" s="28"/>
      <c r="P31" s="28"/>
      <c r="Q31" s="29"/>
      <c r="R31" s="145"/>
    </row>
    <row r="32" spans="2:25" ht="15" customHeight="1">
      <c r="B32" s="6"/>
      <c r="C32" s="6"/>
      <c r="D32" s="6"/>
      <c r="E32" s="6"/>
      <c r="F32" s="6"/>
      <c r="G32" s="6"/>
      <c r="H32" s="6"/>
      <c r="I32" s="6"/>
      <c r="J32" s="6"/>
      <c r="K32" s="6"/>
      <c r="L32" s="6"/>
      <c r="M32" s="6"/>
      <c r="N32" s="6"/>
      <c r="O32" s="6"/>
      <c r="P32" s="6"/>
      <c r="Q32" s="6"/>
      <c r="R32" s="145"/>
    </row>
    <row r="33" spans="2:25" ht="30" customHeight="1">
      <c r="B33" s="59"/>
      <c r="C33" s="408" t="s">
        <v>27</v>
      </c>
      <c r="D33" s="412"/>
      <c r="E33" s="412"/>
      <c r="F33" s="412"/>
      <c r="G33" s="412"/>
      <c r="H33" s="412"/>
      <c r="I33" s="412"/>
      <c r="J33" s="412"/>
      <c r="K33" s="412"/>
      <c r="L33" s="412"/>
      <c r="M33" s="412"/>
      <c r="N33" s="412"/>
      <c r="O33" s="429"/>
      <c r="P33" s="429"/>
      <c r="Q33" s="22"/>
      <c r="R33" s="145"/>
    </row>
    <row r="34" spans="2:25" ht="7.5" customHeight="1">
      <c r="B34" s="41"/>
      <c r="C34" s="70"/>
      <c r="D34" s="70"/>
      <c r="E34" s="397"/>
      <c r="F34" s="398"/>
      <c r="G34" s="398"/>
      <c r="H34" s="398"/>
      <c r="I34" s="398"/>
      <c r="J34" s="398"/>
      <c r="K34" s="398"/>
      <c r="L34" s="398"/>
      <c r="M34" s="398"/>
      <c r="N34" s="398"/>
      <c r="O34" s="398"/>
      <c r="P34" s="398"/>
      <c r="Q34" s="22"/>
      <c r="R34" s="145"/>
    </row>
    <row r="35" spans="2:25" ht="15" customHeight="1">
      <c r="B35" s="25"/>
      <c r="C35" s="382" t="s">
        <v>350</v>
      </c>
      <c r="D35" s="383"/>
      <c r="E35" s="399" t="str">
        <f>IF(F10="","",F10)</f>
        <v/>
      </c>
      <c r="F35" s="400"/>
      <c r="G35" s="400"/>
      <c r="H35" s="400"/>
      <c r="I35" s="400"/>
      <c r="J35" s="400"/>
      <c r="K35" s="400"/>
      <c r="L35" s="400"/>
      <c r="M35" s="400"/>
      <c r="N35" s="400"/>
      <c r="O35" s="400"/>
      <c r="P35" s="401"/>
      <c r="Q35" s="23"/>
      <c r="R35" s="145"/>
    </row>
    <row r="36" spans="2:25" ht="7.5" customHeight="1">
      <c r="B36" s="25"/>
      <c r="C36" s="305"/>
      <c r="D36" s="305"/>
      <c r="E36" s="391"/>
      <c r="F36" s="393"/>
      <c r="G36" s="393"/>
      <c r="H36" s="393"/>
      <c r="I36" s="393"/>
      <c r="J36" s="393"/>
      <c r="K36" s="393"/>
      <c r="L36" s="393"/>
      <c r="M36" s="393"/>
      <c r="N36" s="393"/>
      <c r="O36" s="393"/>
      <c r="P36" s="393"/>
      <c r="Q36" s="23"/>
      <c r="R36" s="145"/>
    </row>
    <row r="37" spans="2:25" ht="15" customHeight="1">
      <c r="B37" s="25"/>
      <c r="C37" s="384" t="s">
        <v>444</v>
      </c>
      <c r="D37" s="385"/>
      <c r="E37" s="107"/>
      <c r="F37" s="62" t="s">
        <v>28</v>
      </c>
      <c r="G37" s="107" t="s">
        <v>372</v>
      </c>
      <c r="H37" s="62" t="s">
        <v>29</v>
      </c>
      <c r="Q37" s="23"/>
      <c r="R37" s="374" t="str">
        <f>IF(COUNTIF(E37:G37,"x")&gt;1,"Entweder Herr oder Frau!","")</f>
        <v/>
      </c>
      <c r="S37" s="374"/>
      <c r="T37" s="374"/>
      <c r="U37" s="374"/>
      <c r="V37" s="374"/>
      <c r="W37" s="374"/>
      <c r="X37" s="374"/>
      <c r="Y37" s="374"/>
    </row>
    <row r="38" spans="2:25" ht="7.5" customHeight="1">
      <c r="B38" s="25"/>
      <c r="C38" s="385"/>
      <c r="D38" s="385"/>
      <c r="E38" s="391"/>
      <c r="F38" s="393"/>
      <c r="G38" s="393"/>
      <c r="H38" s="393"/>
      <c r="I38" s="393"/>
      <c r="J38" s="393"/>
      <c r="K38" s="393"/>
      <c r="L38" s="393"/>
      <c r="M38" s="393"/>
      <c r="N38" s="393"/>
      <c r="O38" s="393"/>
      <c r="P38" s="393"/>
      <c r="Q38" s="23"/>
      <c r="R38" s="145"/>
    </row>
    <row r="39" spans="2:25" ht="15" customHeight="1">
      <c r="B39" s="25"/>
      <c r="C39" s="385"/>
      <c r="D39" s="385"/>
      <c r="E39" s="391" t="s">
        <v>31</v>
      </c>
      <c r="F39" s="393"/>
      <c r="G39" s="379"/>
      <c r="H39" s="389"/>
      <c r="I39" s="389"/>
      <c r="J39" s="390"/>
      <c r="K39" s="375" t="s">
        <v>32</v>
      </c>
      <c r="L39" s="375"/>
      <c r="M39" s="379"/>
      <c r="N39" s="380"/>
      <c r="O39" s="380"/>
      <c r="P39" s="381"/>
      <c r="Q39" s="23"/>
      <c r="R39" s="145"/>
      <c r="Y39" s="4"/>
    </row>
    <row r="40" spans="2:25" ht="7.5" customHeight="1">
      <c r="B40" s="25"/>
      <c r="C40" s="8"/>
      <c r="D40" s="8"/>
      <c r="E40" s="391"/>
      <c r="F40" s="393"/>
      <c r="G40" s="393"/>
      <c r="H40" s="393"/>
      <c r="I40" s="393"/>
      <c r="J40" s="393"/>
      <c r="K40" s="393"/>
      <c r="L40" s="393"/>
      <c r="M40" s="393"/>
      <c r="N40" s="393"/>
      <c r="O40" s="393"/>
      <c r="P40" s="393"/>
      <c r="Q40" s="23"/>
      <c r="R40" s="145"/>
    </row>
    <row r="41" spans="2:25" ht="15" customHeight="1">
      <c r="B41" s="25"/>
      <c r="C41" s="8"/>
      <c r="D41" s="8"/>
      <c r="E41" s="375" t="s">
        <v>33</v>
      </c>
      <c r="F41" s="375"/>
      <c r="G41" s="375"/>
      <c r="H41" s="375"/>
      <c r="I41" s="379"/>
      <c r="J41" s="380"/>
      <c r="K41" s="380"/>
      <c r="L41" s="380"/>
      <c r="M41" s="389"/>
      <c r="N41" s="389"/>
      <c r="O41" s="389"/>
      <c r="P41" s="390"/>
      <c r="Q41" s="23"/>
      <c r="R41" s="145"/>
    </row>
    <row r="42" spans="2:25" ht="7.5" customHeight="1">
      <c r="B42" s="25"/>
      <c r="C42" s="8"/>
      <c r="D42" s="8"/>
      <c r="E42" s="391"/>
      <c r="F42" s="393"/>
      <c r="G42" s="393"/>
      <c r="H42" s="393"/>
      <c r="I42" s="393"/>
      <c r="J42" s="393"/>
      <c r="K42" s="393"/>
      <c r="L42" s="393"/>
      <c r="M42" s="393"/>
      <c r="N42" s="393"/>
      <c r="O42" s="393"/>
      <c r="P42" s="393"/>
      <c r="Q42" s="23"/>
      <c r="R42" s="145"/>
    </row>
    <row r="43" spans="2:25" ht="15" customHeight="1">
      <c r="B43" s="25"/>
      <c r="C43" s="8"/>
      <c r="D43" s="8"/>
      <c r="E43" s="391" t="s">
        <v>34</v>
      </c>
      <c r="F43" s="391"/>
      <c r="G43" s="379"/>
      <c r="H43" s="381"/>
      <c r="I43" s="391" t="s">
        <v>35</v>
      </c>
      <c r="J43" s="391"/>
      <c r="K43" s="379"/>
      <c r="L43" s="380"/>
      <c r="M43" s="380"/>
      <c r="N43" s="380"/>
      <c r="O43" s="380"/>
      <c r="P43" s="381"/>
      <c r="Q43" s="23"/>
      <c r="R43" s="145"/>
    </row>
    <row r="44" spans="2:25" ht="7.5" customHeight="1">
      <c r="B44" s="25"/>
      <c r="C44" s="8"/>
      <c r="D44" s="8"/>
      <c r="E44" s="391"/>
      <c r="F44" s="393"/>
      <c r="G44" s="393"/>
      <c r="H44" s="393"/>
      <c r="I44" s="393"/>
      <c r="J44" s="393"/>
      <c r="K44" s="393"/>
      <c r="L44" s="393"/>
      <c r="M44" s="393"/>
      <c r="N44" s="393"/>
      <c r="O44" s="393"/>
      <c r="P44" s="393"/>
      <c r="Q44" s="23"/>
      <c r="R44" s="145"/>
    </row>
    <row r="45" spans="2:25" ht="15" customHeight="1">
      <c r="B45" s="25"/>
      <c r="C45" s="8"/>
      <c r="D45" s="8"/>
      <c r="E45" s="391" t="s">
        <v>36</v>
      </c>
      <c r="F45" s="391"/>
      <c r="G45" s="386"/>
      <c r="H45" s="387"/>
      <c r="I45" s="387"/>
      <c r="J45" s="388"/>
      <c r="K45" s="391" t="s">
        <v>437</v>
      </c>
      <c r="L45" s="391"/>
      <c r="M45" s="386"/>
      <c r="N45" s="395"/>
      <c r="O45" s="395"/>
      <c r="P45" s="396"/>
      <c r="Q45" s="23"/>
      <c r="R45" s="145"/>
    </row>
    <row r="46" spans="2:25" ht="7.5" customHeight="1">
      <c r="B46" s="25"/>
      <c r="C46" s="8"/>
      <c r="D46" s="8"/>
      <c r="E46" s="391"/>
      <c r="F46" s="393"/>
      <c r="G46" s="393"/>
      <c r="H46" s="393"/>
      <c r="I46" s="393"/>
      <c r="J46" s="393"/>
      <c r="K46" s="393"/>
      <c r="L46" s="393"/>
      <c r="M46" s="393"/>
      <c r="N46" s="393"/>
      <c r="O46" s="393"/>
      <c r="P46" s="393"/>
      <c r="Q46" s="23"/>
      <c r="R46" s="145"/>
    </row>
    <row r="47" spans="2:25" ht="15" customHeight="1">
      <c r="B47" s="25"/>
      <c r="C47" s="8"/>
      <c r="D47" s="8"/>
      <c r="E47" s="391" t="s">
        <v>38</v>
      </c>
      <c r="F47" s="391"/>
      <c r="G47" s="394"/>
      <c r="H47" s="389"/>
      <c r="I47" s="389"/>
      <c r="J47" s="390"/>
      <c r="K47" s="391" t="s">
        <v>438</v>
      </c>
      <c r="L47" s="391"/>
      <c r="M47" s="394"/>
      <c r="N47" s="380"/>
      <c r="O47" s="380"/>
      <c r="P47" s="381"/>
      <c r="Q47" s="23"/>
      <c r="R47" s="145"/>
    </row>
    <row r="48" spans="2:25" ht="7.5" customHeight="1">
      <c r="B48" s="25"/>
      <c r="C48" s="8"/>
      <c r="D48" s="8"/>
      <c r="E48" s="8"/>
      <c r="F48" s="8"/>
      <c r="G48" s="8"/>
      <c r="H48" s="8"/>
      <c r="I48" s="47"/>
      <c r="J48" s="47"/>
      <c r="K48" s="47"/>
      <c r="L48" s="47"/>
      <c r="M48" s="47"/>
      <c r="N48" s="47"/>
      <c r="O48" s="47"/>
      <c r="P48" s="47"/>
      <c r="Q48" s="23"/>
      <c r="R48" s="145"/>
    </row>
    <row r="49" spans="2:25" ht="7.5" customHeight="1">
      <c r="B49" s="41"/>
      <c r="C49" s="70"/>
      <c r="D49" s="70"/>
      <c r="E49" s="397"/>
      <c r="F49" s="398"/>
      <c r="G49" s="398"/>
      <c r="H49" s="398"/>
      <c r="I49" s="398"/>
      <c r="J49" s="398"/>
      <c r="K49" s="398"/>
      <c r="L49" s="398"/>
      <c r="M49" s="398"/>
      <c r="N49" s="398"/>
      <c r="O49" s="398"/>
      <c r="P49" s="398"/>
      <c r="Q49" s="22"/>
      <c r="R49" s="145"/>
    </row>
    <row r="50" spans="2:25" ht="15" customHeight="1">
      <c r="B50" s="25"/>
      <c r="C50" s="392" t="s">
        <v>352</v>
      </c>
      <c r="D50" s="392"/>
      <c r="E50" s="107"/>
      <c r="F50" s="62" t="s">
        <v>28</v>
      </c>
      <c r="G50" s="107" t="s">
        <v>372</v>
      </c>
      <c r="H50" s="62" t="s">
        <v>29</v>
      </c>
      <c r="Q50" s="23"/>
      <c r="R50" s="374" t="str">
        <f>IF(COUNTIF(E50:G50,"x")&gt;1,"Entweder Herr oder Frau!","")</f>
        <v/>
      </c>
      <c r="S50" s="374"/>
      <c r="T50" s="374"/>
      <c r="U50" s="374"/>
      <c r="V50" s="374"/>
      <c r="W50" s="374"/>
      <c r="X50" s="374"/>
      <c r="Y50" s="374"/>
    </row>
    <row r="51" spans="2:25" ht="7.5" customHeight="1">
      <c r="B51" s="25"/>
      <c r="C51" s="392"/>
      <c r="D51" s="392"/>
      <c r="E51" s="391"/>
      <c r="F51" s="393"/>
      <c r="G51" s="393"/>
      <c r="H51" s="393"/>
      <c r="I51" s="393"/>
      <c r="J51" s="393"/>
      <c r="K51" s="393"/>
      <c r="L51" s="393"/>
      <c r="M51" s="393"/>
      <c r="N51" s="393"/>
      <c r="O51" s="393"/>
      <c r="P51" s="393"/>
      <c r="Q51" s="23"/>
      <c r="R51" s="145"/>
    </row>
    <row r="52" spans="2:25" ht="15" customHeight="1">
      <c r="B52" s="25"/>
      <c r="E52" s="391" t="s">
        <v>31</v>
      </c>
      <c r="F52" s="393"/>
      <c r="G52" s="379"/>
      <c r="H52" s="389"/>
      <c r="I52" s="389"/>
      <c r="J52" s="390"/>
      <c r="K52" s="375" t="s">
        <v>32</v>
      </c>
      <c r="L52" s="375"/>
      <c r="M52" s="379"/>
      <c r="N52" s="380"/>
      <c r="O52" s="380"/>
      <c r="P52" s="381"/>
      <c r="Q52" s="23"/>
      <c r="R52" s="145"/>
    </row>
    <row r="53" spans="2:25" ht="7.5" customHeight="1">
      <c r="B53" s="25"/>
      <c r="C53" s="81"/>
      <c r="D53" s="81"/>
      <c r="E53" s="391"/>
      <c r="F53" s="393"/>
      <c r="G53" s="393"/>
      <c r="H53" s="393"/>
      <c r="I53" s="393"/>
      <c r="J53" s="393"/>
      <c r="K53" s="393"/>
      <c r="L53" s="393"/>
      <c r="M53" s="393"/>
      <c r="N53" s="393"/>
      <c r="O53" s="393"/>
      <c r="P53" s="393"/>
      <c r="Q53" s="23"/>
      <c r="R53" s="145"/>
    </row>
    <row r="54" spans="2:25" ht="15" customHeight="1">
      <c r="B54" s="25"/>
      <c r="C54" s="81"/>
      <c r="D54" s="81"/>
      <c r="E54" s="391" t="s">
        <v>36</v>
      </c>
      <c r="F54" s="391"/>
      <c r="G54" s="379"/>
      <c r="H54" s="389"/>
      <c r="I54" s="389"/>
      <c r="J54" s="390"/>
      <c r="K54" s="391" t="s">
        <v>437</v>
      </c>
      <c r="L54" s="391"/>
      <c r="M54" s="379"/>
      <c r="N54" s="380"/>
      <c r="O54" s="380"/>
      <c r="P54" s="381"/>
      <c r="Q54" s="23"/>
      <c r="R54" s="145"/>
    </row>
    <row r="55" spans="2:25" ht="7.5" customHeight="1">
      <c r="B55" s="25"/>
      <c r="C55" s="64"/>
      <c r="D55" s="64"/>
      <c r="E55" s="391"/>
      <c r="F55" s="393"/>
      <c r="G55" s="393"/>
      <c r="H55" s="393"/>
      <c r="I55" s="393"/>
      <c r="J55" s="393"/>
      <c r="K55" s="393"/>
      <c r="L55" s="393"/>
      <c r="M55" s="393"/>
      <c r="N55" s="393"/>
      <c r="O55" s="393"/>
      <c r="P55" s="393"/>
      <c r="Q55" s="23"/>
      <c r="R55" s="145"/>
    </row>
    <row r="56" spans="2:25" ht="15" customHeight="1">
      <c r="B56" s="25"/>
      <c r="C56" s="64"/>
      <c r="D56" s="64"/>
      <c r="E56" s="391" t="s">
        <v>38</v>
      </c>
      <c r="F56" s="391"/>
      <c r="G56" s="394"/>
      <c r="H56" s="389"/>
      <c r="I56" s="389"/>
      <c r="J56" s="390"/>
      <c r="K56" s="47"/>
      <c r="L56" s="47"/>
      <c r="M56" s="47"/>
      <c r="N56" s="47"/>
      <c r="O56" s="47"/>
      <c r="P56" s="47"/>
      <c r="Q56" s="23"/>
      <c r="R56" s="145"/>
    </row>
    <row r="57" spans="2:25" ht="7.5" customHeight="1">
      <c r="B57" s="27"/>
      <c r="C57" s="28"/>
      <c r="D57" s="28"/>
      <c r="E57" s="28"/>
      <c r="F57" s="28"/>
      <c r="G57" s="28"/>
      <c r="H57" s="28"/>
      <c r="I57" s="28"/>
      <c r="J57" s="28"/>
      <c r="K57" s="28"/>
      <c r="L57" s="28"/>
      <c r="M57" s="28"/>
      <c r="N57" s="28"/>
      <c r="O57" s="28"/>
      <c r="P57" s="28"/>
      <c r="Q57" s="29"/>
      <c r="R57" s="145"/>
    </row>
    <row r="58" spans="2:25" ht="15" customHeight="1">
      <c r="B58" s="6"/>
      <c r="D58" s="6"/>
      <c r="R58" s="145"/>
    </row>
    <row r="59" spans="2:25" ht="30" customHeight="1">
      <c r="B59" s="59"/>
      <c r="C59" s="20" t="s">
        <v>236</v>
      </c>
      <c r="D59" s="21"/>
      <c r="E59" s="21"/>
      <c r="F59" s="21"/>
      <c r="G59" s="21"/>
      <c r="H59" s="21"/>
      <c r="I59" s="57"/>
      <c r="J59" s="56"/>
      <c r="K59" s="21"/>
      <c r="L59" s="56"/>
      <c r="M59" s="57"/>
      <c r="N59" s="56"/>
      <c r="O59" s="21"/>
      <c r="P59" s="56"/>
      <c r="Q59" s="22"/>
      <c r="R59" s="143"/>
    </row>
    <row r="60" spans="2:25" s="6" customFormat="1" ht="18.75" customHeight="1">
      <c r="B60" s="32"/>
      <c r="C60" s="9" t="s">
        <v>443</v>
      </c>
      <c r="I60" s="14"/>
      <c r="J60" s="18"/>
      <c r="L60" s="18"/>
      <c r="M60" s="14"/>
      <c r="N60" s="18"/>
      <c r="P60" s="18"/>
      <c r="Q60" s="23"/>
      <c r="R60" s="144"/>
    </row>
    <row r="61" spans="2:25" ht="91.5" customHeight="1">
      <c r="B61" s="25"/>
      <c r="C61" s="405"/>
      <c r="D61" s="406"/>
      <c r="E61" s="406"/>
      <c r="F61" s="406"/>
      <c r="G61" s="406"/>
      <c r="H61" s="406"/>
      <c r="I61" s="406"/>
      <c r="J61" s="406"/>
      <c r="K61" s="406"/>
      <c r="L61" s="406"/>
      <c r="M61" s="406"/>
      <c r="N61" s="406"/>
      <c r="O61" s="406"/>
      <c r="P61" s="407"/>
      <c r="Q61" s="23"/>
      <c r="R61" s="146"/>
    </row>
    <row r="62" spans="2:25" s="6" customFormat="1" ht="7.5" customHeight="1">
      <c r="B62" s="25"/>
      <c r="C62" s="8"/>
      <c r="Q62" s="23"/>
      <c r="R62" s="146"/>
    </row>
    <row r="63" spans="2:25" s="6" customFormat="1" ht="18.75" customHeight="1">
      <c r="B63" s="32"/>
      <c r="C63" s="9" t="s">
        <v>471</v>
      </c>
      <c r="I63" s="14"/>
      <c r="J63" s="18"/>
      <c r="L63" s="18"/>
      <c r="M63" s="14"/>
      <c r="N63" s="18"/>
      <c r="P63" s="18"/>
      <c r="Q63" s="23"/>
      <c r="R63" s="146"/>
    </row>
    <row r="64" spans="2:25" ht="91.5" customHeight="1">
      <c r="B64" s="25"/>
      <c r="C64" s="405"/>
      <c r="D64" s="406"/>
      <c r="E64" s="406"/>
      <c r="F64" s="406"/>
      <c r="G64" s="406"/>
      <c r="H64" s="406"/>
      <c r="I64" s="406"/>
      <c r="J64" s="406"/>
      <c r="K64" s="406"/>
      <c r="L64" s="406"/>
      <c r="M64" s="406"/>
      <c r="N64" s="406"/>
      <c r="O64" s="406"/>
      <c r="P64" s="407"/>
      <c r="Q64" s="23"/>
      <c r="R64" s="146"/>
    </row>
    <row r="65" spans="2:19" s="6" customFormat="1" ht="7.5" customHeight="1">
      <c r="B65" s="25"/>
      <c r="Q65" s="23"/>
      <c r="R65" s="146"/>
    </row>
    <row r="66" spans="2:19" ht="7.5" customHeight="1">
      <c r="B66" s="27"/>
      <c r="C66" s="28"/>
      <c r="D66" s="28"/>
      <c r="E66" s="28"/>
      <c r="F66" s="28"/>
      <c r="G66" s="28"/>
      <c r="H66" s="28"/>
      <c r="I66" s="28"/>
      <c r="J66" s="28"/>
      <c r="K66" s="28"/>
      <c r="L66" s="28"/>
      <c r="M66" s="28"/>
      <c r="N66" s="28"/>
      <c r="O66" s="28"/>
      <c r="P66" s="28"/>
      <c r="Q66" s="29"/>
      <c r="R66" s="145"/>
    </row>
    <row r="67" spans="2:19" ht="15" customHeight="1">
      <c r="B67" s="6"/>
      <c r="D67" s="6"/>
    </row>
    <row r="68" spans="2:19" ht="30" customHeight="1">
      <c r="B68" s="59"/>
      <c r="C68" s="408" t="s">
        <v>353</v>
      </c>
      <c r="D68" s="412"/>
      <c r="E68" s="412"/>
      <c r="F68" s="412"/>
      <c r="G68" s="412"/>
      <c r="H68" s="412"/>
      <c r="I68" s="412"/>
      <c r="J68" s="412"/>
      <c r="K68" s="412"/>
      <c r="L68" s="412"/>
      <c r="M68" s="412"/>
      <c r="N68" s="412"/>
      <c r="O68" s="429"/>
      <c r="P68" s="429"/>
      <c r="Q68" s="22"/>
    </row>
    <row r="69" spans="2:19" s="6" customFormat="1" ht="18.75" customHeight="1">
      <c r="B69" s="32"/>
      <c r="C69" s="9" t="s">
        <v>354</v>
      </c>
      <c r="D69" s="8"/>
      <c r="E69" s="8"/>
      <c r="F69" s="8"/>
      <c r="G69" s="8"/>
      <c r="H69" s="8"/>
      <c r="I69" s="18"/>
      <c r="J69" s="18"/>
      <c r="K69" s="8"/>
      <c r="L69" s="18"/>
      <c r="M69" s="18"/>
      <c r="N69" s="18"/>
      <c r="O69" s="8"/>
      <c r="P69" s="18"/>
      <c r="Q69" s="23"/>
      <c r="S69" s="2"/>
    </row>
    <row r="70" spans="2:19" ht="91.5" customHeight="1">
      <c r="B70" s="25"/>
      <c r="C70" s="405"/>
      <c r="D70" s="406"/>
      <c r="E70" s="406"/>
      <c r="F70" s="406"/>
      <c r="G70" s="406"/>
      <c r="H70" s="406"/>
      <c r="I70" s="406"/>
      <c r="J70" s="406"/>
      <c r="K70" s="406"/>
      <c r="L70" s="406"/>
      <c r="M70" s="406"/>
      <c r="N70" s="406"/>
      <c r="O70" s="406"/>
      <c r="P70" s="407"/>
      <c r="Q70" s="23"/>
    </row>
    <row r="71" spans="2:19" ht="7.5" customHeight="1">
      <c r="B71" s="27"/>
      <c r="C71" s="28"/>
      <c r="D71" s="28"/>
      <c r="E71" s="28"/>
      <c r="F71" s="28"/>
      <c r="G71" s="28"/>
      <c r="H71" s="28"/>
      <c r="I71" s="28"/>
      <c r="J71" s="28"/>
      <c r="K71" s="28"/>
      <c r="L71" s="28"/>
      <c r="M71" s="28"/>
      <c r="N71" s="28"/>
      <c r="O71" s="28"/>
      <c r="P71" s="28"/>
      <c r="Q71" s="29"/>
    </row>
    <row r="72" spans="2:19" ht="15" customHeight="1">
      <c r="B72" s="6"/>
      <c r="D72" s="6"/>
      <c r="R72" s="145"/>
    </row>
    <row r="73" spans="2:19" ht="30" customHeight="1">
      <c r="B73" s="59"/>
      <c r="C73" s="304" t="s">
        <v>384</v>
      </c>
      <c r="D73" s="307"/>
      <c r="E73" s="307"/>
      <c r="F73" s="307"/>
      <c r="G73" s="82"/>
      <c r="H73" s="82"/>
      <c r="I73" s="411"/>
      <c r="J73" s="412"/>
      <c r="K73" s="412"/>
      <c r="L73" s="412"/>
      <c r="M73" s="412"/>
      <c r="N73" s="412"/>
      <c r="O73" s="412"/>
      <c r="P73" s="412"/>
      <c r="Q73" s="22"/>
      <c r="R73" s="145"/>
    </row>
    <row r="74" spans="2:19" s="6" customFormat="1" ht="22.5" customHeight="1">
      <c r="B74" s="32"/>
      <c r="C74" s="9" t="s">
        <v>207</v>
      </c>
      <c r="I74" s="14"/>
      <c r="J74" s="18"/>
      <c r="L74" s="18"/>
      <c r="M74" s="14"/>
      <c r="N74" s="18"/>
      <c r="O74" s="18"/>
      <c r="P74" s="18"/>
      <c r="Q74" s="23"/>
      <c r="R74" s="177" t="str">
        <f>IF(COUNTIF(C75:P80,"X")&gt;3,"Nicht mehr als 3 Themen ankreuzen!","")</f>
        <v/>
      </c>
    </row>
    <row r="75" spans="2:19" ht="15" customHeight="1">
      <c r="B75" s="25"/>
      <c r="C75" s="107"/>
      <c r="D75" s="62" t="s">
        <v>26</v>
      </c>
      <c r="E75" s="107"/>
      <c r="F75" s="62" t="s">
        <v>9</v>
      </c>
      <c r="G75" s="6"/>
      <c r="H75" s="60"/>
      <c r="I75" s="107" t="s">
        <v>372</v>
      </c>
      <c r="J75" s="62" t="s">
        <v>459</v>
      </c>
      <c r="K75" s="6"/>
      <c r="L75" s="60"/>
      <c r="M75" s="9"/>
      <c r="N75" s="60"/>
      <c r="O75" s="18"/>
      <c r="P75" s="6"/>
      <c r="Q75" s="23"/>
      <c r="R75" s="261"/>
    </row>
    <row r="76" spans="2:19" ht="7.5" customHeight="1">
      <c r="B76" s="26"/>
      <c r="C76" s="9"/>
      <c r="D76" s="9"/>
      <c r="E76" s="9"/>
      <c r="F76" s="9"/>
      <c r="G76" s="6"/>
      <c r="H76" s="9"/>
      <c r="I76" s="9"/>
      <c r="J76" s="9"/>
      <c r="K76" s="6"/>
      <c r="L76" s="9"/>
      <c r="M76" s="9"/>
      <c r="N76" s="60"/>
      <c r="O76" s="18"/>
      <c r="P76" s="6"/>
      <c r="Q76" s="23"/>
      <c r="R76" s="145"/>
    </row>
    <row r="77" spans="2:19" ht="15" customHeight="1">
      <c r="B77" s="25"/>
      <c r="C77" s="107" t="s">
        <v>372</v>
      </c>
      <c r="D77" s="62" t="s">
        <v>40</v>
      </c>
      <c r="E77" s="107"/>
      <c r="F77" s="62" t="s">
        <v>456</v>
      </c>
      <c r="G77" s="6"/>
      <c r="H77" s="60"/>
      <c r="I77" s="107"/>
      <c r="J77" s="62" t="s">
        <v>445</v>
      </c>
      <c r="K77" s="6"/>
      <c r="L77" s="6"/>
      <c r="M77" s="107"/>
      <c r="N77" s="62" t="s">
        <v>41</v>
      </c>
      <c r="O77" s="6"/>
      <c r="Q77" s="23"/>
    </row>
    <row r="78" spans="2:19" ht="7.5" customHeight="1">
      <c r="B78" s="26"/>
      <c r="C78" s="9"/>
      <c r="D78" s="9"/>
      <c r="E78" s="9"/>
      <c r="F78" s="9"/>
      <c r="G78" s="6"/>
      <c r="H78" s="9"/>
      <c r="I78" s="9"/>
      <c r="J78" s="9"/>
      <c r="K78" s="9"/>
      <c r="L78" s="9"/>
      <c r="M78" s="9"/>
      <c r="N78" s="9"/>
      <c r="O78" s="9"/>
      <c r="P78" s="9"/>
      <c r="Q78" s="23"/>
      <c r="R78" s="145"/>
    </row>
    <row r="79" spans="2:19" ht="15" customHeight="1">
      <c r="B79" s="25"/>
      <c r="C79" s="107"/>
      <c r="D79" s="62" t="s">
        <v>25</v>
      </c>
      <c r="E79" s="379"/>
      <c r="F79" s="380"/>
      <c r="G79" s="380"/>
      <c r="H79" s="380"/>
      <c r="I79" s="380"/>
      <c r="J79" s="380"/>
      <c r="K79" s="380"/>
      <c r="L79" s="380"/>
      <c r="M79" s="380"/>
      <c r="N79" s="380"/>
      <c r="O79" s="380"/>
      <c r="P79" s="381"/>
      <c r="Q79" s="23"/>
      <c r="R79" s="145"/>
    </row>
    <row r="80" spans="2:19" ht="7.5" customHeight="1">
      <c r="B80" s="26"/>
      <c r="C80" s="9"/>
      <c r="D80" s="9"/>
      <c r="E80" s="9"/>
      <c r="F80" s="9"/>
      <c r="G80" s="9"/>
      <c r="H80" s="9"/>
      <c r="I80" s="9"/>
      <c r="J80" s="9"/>
      <c r="K80" s="9"/>
      <c r="L80" s="9"/>
      <c r="M80" s="9"/>
      <c r="N80" s="9"/>
      <c r="O80" s="9"/>
      <c r="P80" s="9"/>
      <c r="Q80" s="23"/>
      <c r="R80" s="145"/>
    </row>
    <row r="81" spans="2:18" s="6" customFormat="1" ht="22.5" customHeight="1">
      <c r="B81" s="32"/>
      <c r="C81" s="9" t="s">
        <v>457</v>
      </c>
      <c r="I81" s="14"/>
      <c r="J81" s="18"/>
      <c r="L81" s="18"/>
      <c r="M81" s="14"/>
      <c r="N81" s="18"/>
      <c r="P81" s="18"/>
      <c r="Q81" s="23"/>
      <c r="R81" s="177" t="str">
        <f>IF(COUNTIF(C82:P88,"X")&gt;3,"Nicht mehr als 3 Ziele ankreuzen!","")</f>
        <v/>
      </c>
    </row>
    <row r="82" spans="2:18" ht="15" customHeight="1">
      <c r="B82" s="25"/>
      <c r="C82" s="107"/>
      <c r="D82" s="62" t="s">
        <v>44</v>
      </c>
      <c r="E82" s="62"/>
      <c r="F82" s="62"/>
      <c r="G82" s="62"/>
      <c r="H82" s="62"/>
      <c r="I82" s="62"/>
      <c r="J82" s="62"/>
      <c r="K82" s="60"/>
      <c r="L82" s="60"/>
      <c r="M82" s="107"/>
      <c r="N82" s="62" t="s">
        <v>42</v>
      </c>
      <c r="O82" s="60"/>
      <c r="P82" s="60"/>
      <c r="Q82" s="23"/>
      <c r="R82" s="261"/>
    </row>
    <row r="83" spans="2:18" ht="7.5" customHeight="1">
      <c r="B83" s="26"/>
      <c r="C83" s="9"/>
      <c r="D83" s="9"/>
      <c r="E83" s="9"/>
      <c r="F83" s="9"/>
      <c r="G83" s="9"/>
      <c r="H83" s="9"/>
      <c r="I83" s="9"/>
      <c r="J83" s="9"/>
      <c r="K83" s="60"/>
      <c r="L83" s="60"/>
      <c r="M83" s="9"/>
      <c r="N83" s="9"/>
      <c r="O83" s="9"/>
      <c r="P83" s="9"/>
      <c r="Q83" s="23"/>
      <c r="R83" s="145"/>
    </row>
    <row r="84" spans="2:18" ht="15" customHeight="1">
      <c r="B84" s="25"/>
      <c r="C84" s="107"/>
      <c r="D84" s="62" t="s">
        <v>46</v>
      </c>
      <c r="E84" s="60"/>
      <c r="F84" s="60"/>
      <c r="G84" s="60"/>
      <c r="H84" s="60"/>
      <c r="I84" s="107"/>
      <c r="J84" s="62" t="s">
        <v>45</v>
      </c>
      <c r="K84" s="60"/>
      <c r="L84" s="60"/>
      <c r="M84" s="60"/>
      <c r="N84" s="9"/>
      <c r="O84" s="60"/>
      <c r="P84" s="60"/>
      <c r="Q84" s="23"/>
      <c r="R84" s="145"/>
    </row>
    <row r="85" spans="2:18" ht="7.5" customHeight="1">
      <c r="B85" s="26"/>
      <c r="C85" s="9"/>
      <c r="D85" s="9"/>
      <c r="E85" s="9"/>
      <c r="F85" s="9"/>
      <c r="G85" s="9"/>
      <c r="H85" s="9"/>
      <c r="I85" s="9"/>
      <c r="J85" s="9"/>
      <c r="K85" s="9"/>
      <c r="L85" s="9"/>
      <c r="M85" s="9"/>
      <c r="N85" s="9"/>
      <c r="O85" s="9"/>
      <c r="P85" s="9"/>
      <c r="Q85" s="23"/>
      <c r="R85" s="145"/>
    </row>
    <row r="86" spans="2:18" ht="15" customHeight="1">
      <c r="B86" s="25"/>
      <c r="C86" s="107"/>
      <c r="D86" s="62" t="s">
        <v>43</v>
      </c>
      <c r="E86" s="60"/>
      <c r="F86" s="60"/>
      <c r="G86" s="60"/>
      <c r="H86" s="60"/>
      <c r="I86" s="107"/>
      <c r="J86" s="62" t="s">
        <v>146</v>
      </c>
      <c r="O86" s="60"/>
      <c r="P86" s="60"/>
      <c r="Q86" s="23"/>
      <c r="R86" s="145"/>
    </row>
    <row r="87" spans="2:18" ht="7.5" customHeight="1">
      <c r="B87" s="26"/>
      <c r="C87" s="9"/>
      <c r="D87" s="9"/>
      <c r="E87" s="9"/>
      <c r="F87" s="9"/>
      <c r="G87" s="9"/>
      <c r="H87" s="9"/>
      <c r="I87" s="9"/>
      <c r="J87" s="9"/>
      <c r="K87" s="9"/>
      <c r="L87" s="9"/>
      <c r="M87" s="9"/>
      <c r="N87" s="9"/>
      <c r="O87" s="9"/>
      <c r="P87" s="9"/>
      <c r="Q87" s="23"/>
      <c r="R87" s="145"/>
    </row>
    <row r="88" spans="2:18" ht="15" customHeight="1">
      <c r="B88" s="25"/>
      <c r="C88" s="107"/>
      <c r="D88" s="62" t="s">
        <v>25</v>
      </c>
      <c r="E88" s="379"/>
      <c r="F88" s="380"/>
      <c r="G88" s="380"/>
      <c r="H88" s="380"/>
      <c r="I88" s="380"/>
      <c r="J88" s="380"/>
      <c r="K88" s="380"/>
      <c r="L88" s="380"/>
      <c r="M88" s="380"/>
      <c r="N88" s="380"/>
      <c r="O88" s="380"/>
      <c r="P88" s="381"/>
      <c r="Q88" s="23"/>
      <c r="R88" s="145"/>
    </row>
    <row r="89" spans="2:18" ht="7.5" customHeight="1">
      <c r="B89" s="26"/>
      <c r="C89" s="9"/>
      <c r="D89" s="9"/>
      <c r="E89" s="9"/>
      <c r="F89" s="9"/>
      <c r="G89" s="9"/>
      <c r="H89" s="9"/>
      <c r="I89" s="9"/>
      <c r="J89" s="9"/>
      <c r="K89" s="9"/>
      <c r="L89" s="9"/>
      <c r="M89" s="9"/>
      <c r="N89" s="9"/>
      <c r="O89" s="9"/>
      <c r="P89" s="9"/>
      <c r="Q89" s="23"/>
      <c r="R89" s="145"/>
    </row>
    <row r="90" spans="2:18" s="6" customFormat="1" ht="22.5" customHeight="1">
      <c r="B90" s="32"/>
      <c r="C90" s="9" t="s">
        <v>455</v>
      </c>
      <c r="I90" s="14"/>
      <c r="J90" s="18"/>
      <c r="L90" s="18"/>
      <c r="M90" s="14"/>
      <c r="N90" s="18"/>
      <c r="P90" s="18"/>
      <c r="Q90" s="23"/>
      <c r="R90" s="177" t="str">
        <f>IF(COUNTIF(C91:P95,"X")&gt;3,"Nicht mehr als 3 Möglichkeiten ankreuzen!","")</f>
        <v/>
      </c>
    </row>
    <row r="91" spans="2:18" ht="15" customHeight="1">
      <c r="B91" s="25"/>
      <c r="C91" s="107"/>
      <c r="D91" s="62" t="s">
        <v>154</v>
      </c>
      <c r="E91" s="107"/>
      <c r="F91" s="62" t="s">
        <v>153</v>
      </c>
      <c r="G91" s="60"/>
      <c r="H91" s="14"/>
      <c r="I91" s="415"/>
      <c r="J91" s="415"/>
      <c r="K91" s="415"/>
      <c r="L91" s="6"/>
      <c r="M91" s="13"/>
      <c r="O91" s="6"/>
      <c r="P91" s="6"/>
      <c r="Q91" s="23"/>
    </row>
    <row r="92" spans="2:18" ht="7.5" customHeight="1">
      <c r="B92" s="26"/>
      <c r="C92" s="9"/>
      <c r="D92" s="9"/>
      <c r="E92" s="9"/>
      <c r="F92" s="9"/>
      <c r="G92" s="9"/>
      <c r="H92" s="9"/>
      <c r="I92" s="9"/>
      <c r="J92" s="9"/>
      <c r="K92" s="9"/>
      <c r="L92" s="9"/>
      <c r="M92" s="9"/>
      <c r="N92" s="9"/>
      <c r="O92" s="9"/>
      <c r="P92" s="9"/>
      <c r="Q92" s="23"/>
      <c r="R92" s="145"/>
    </row>
    <row r="93" spans="2:18" ht="15" customHeight="1">
      <c r="B93" s="25"/>
      <c r="C93" s="107"/>
      <c r="D93" s="62" t="s">
        <v>152</v>
      </c>
      <c r="E93" s="107"/>
      <c r="F93" s="62" t="s">
        <v>156</v>
      </c>
      <c r="G93" s="60"/>
      <c r="H93" s="60"/>
      <c r="I93" s="107"/>
      <c r="J93" s="62" t="s">
        <v>155</v>
      </c>
      <c r="K93" s="60"/>
      <c r="L93" s="60"/>
      <c r="M93" s="60"/>
      <c r="N93" s="60"/>
      <c r="O93" s="60"/>
      <c r="P93" s="6"/>
      <c r="Q93" s="306"/>
    </row>
    <row r="94" spans="2:18" ht="7.5" customHeight="1">
      <c r="B94" s="26"/>
      <c r="C94" s="108"/>
      <c r="D94" s="60"/>
      <c r="E94" s="9"/>
      <c r="F94" s="9"/>
      <c r="G94" s="9"/>
      <c r="H94" s="9"/>
      <c r="I94" s="9"/>
      <c r="J94" s="9"/>
      <c r="K94" s="9"/>
      <c r="L94" s="9"/>
      <c r="M94" s="9"/>
      <c r="N94" s="9"/>
      <c r="O94" s="9"/>
      <c r="P94" s="9"/>
      <c r="Q94" s="23"/>
      <c r="R94" s="145"/>
    </row>
    <row r="95" spans="2:18" ht="15" customHeight="1">
      <c r="B95" s="25"/>
      <c r="C95" s="107"/>
      <c r="D95" s="62" t="s">
        <v>25</v>
      </c>
      <c r="E95" s="379"/>
      <c r="F95" s="380"/>
      <c r="G95" s="380"/>
      <c r="H95" s="380"/>
      <c r="I95" s="380"/>
      <c r="J95" s="380"/>
      <c r="K95" s="380"/>
      <c r="L95" s="380"/>
      <c r="M95" s="380"/>
      <c r="N95" s="380"/>
      <c r="O95" s="380"/>
      <c r="P95" s="381"/>
      <c r="Q95" s="23"/>
      <c r="R95" s="145"/>
    </row>
    <row r="96" spans="2:18" ht="7.5" customHeight="1">
      <c r="B96" s="34"/>
      <c r="C96" s="65"/>
      <c r="D96" s="65"/>
      <c r="E96" s="65"/>
      <c r="F96" s="65"/>
      <c r="G96" s="65"/>
      <c r="H96" s="65"/>
      <c r="I96" s="65"/>
      <c r="J96" s="65"/>
      <c r="K96" s="65"/>
      <c r="L96" s="65"/>
      <c r="M96" s="65"/>
      <c r="N96" s="65"/>
      <c r="O96" s="65"/>
      <c r="P96" s="65"/>
      <c r="Q96" s="29"/>
      <c r="R96" s="145"/>
    </row>
    <row r="97" spans="1:25" ht="15" customHeight="1">
      <c r="A97" s="6"/>
      <c r="B97" s="6"/>
      <c r="C97" s="6"/>
      <c r="D97" s="6"/>
      <c r="E97" s="6"/>
      <c r="F97" s="6"/>
      <c r="G97" s="6"/>
      <c r="H97" s="6"/>
      <c r="I97" s="6"/>
      <c r="J97" s="6"/>
      <c r="K97" s="6"/>
      <c r="L97" s="6"/>
      <c r="M97" s="6"/>
      <c r="N97" s="6"/>
      <c r="O97" s="6"/>
      <c r="P97" s="6"/>
      <c r="R97" s="145"/>
    </row>
    <row r="98" spans="1:25" ht="30" customHeight="1">
      <c r="B98" s="59"/>
      <c r="C98" s="408" t="s">
        <v>254</v>
      </c>
      <c r="D98" s="408"/>
      <c r="E98" s="408"/>
      <c r="F98" s="408"/>
      <c r="G98" s="408"/>
      <c r="H98" s="408"/>
      <c r="I98" s="408"/>
      <c r="J98" s="408"/>
      <c r="K98" s="408"/>
      <c r="L98" s="408"/>
      <c r="M98" s="408"/>
      <c r="N98" s="408"/>
      <c r="O98" s="408"/>
      <c r="P98" s="408"/>
      <c r="Q98" s="22"/>
      <c r="R98" s="145"/>
    </row>
    <row r="99" spans="1:25" s="6" customFormat="1" ht="18.75" customHeight="1">
      <c r="B99" s="32"/>
      <c r="C99" s="314" t="s">
        <v>460</v>
      </c>
      <c r="D99" s="8"/>
      <c r="E99" s="8"/>
      <c r="F99" s="8"/>
      <c r="G99" s="8"/>
      <c r="H99" s="8"/>
      <c r="I99" s="18"/>
      <c r="J99" s="18"/>
      <c r="K99" s="8"/>
      <c r="L99" s="18"/>
      <c r="M99" s="18"/>
      <c r="N99" s="18"/>
      <c r="O99" s="8"/>
      <c r="P99" s="18"/>
      <c r="Q99" s="23"/>
      <c r="S99" s="2"/>
    </row>
    <row r="100" spans="1:25" ht="92.25" customHeight="1">
      <c r="B100" s="26"/>
      <c r="C100" s="405"/>
      <c r="D100" s="406"/>
      <c r="E100" s="406"/>
      <c r="F100" s="406"/>
      <c r="G100" s="406"/>
      <c r="H100" s="406"/>
      <c r="I100" s="406"/>
      <c r="J100" s="406"/>
      <c r="K100" s="406"/>
      <c r="L100" s="406"/>
      <c r="M100" s="406"/>
      <c r="N100" s="406"/>
      <c r="O100" s="406"/>
      <c r="P100" s="407"/>
      <c r="Q100" s="23"/>
    </row>
    <row r="101" spans="1:25" s="6" customFormat="1" ht="7.5" customHeight="1">
      <c r="B101" s="25"/>
      <c r="C101" s="8"/>
      <c r="Q101" s="23"/>
    </row>
    <row r="102" spans="1:25" s="6" customFormat="1" ht="18.75" customHeight="1">
      <c r="B102" s="32"/>
      <c r="C102" s="9" t="s">
        <v>461</v>
      </c>
      <c r="D102" s="8"/>
      <c r="E102" s="8"/>
      <c r="F102" s="8"/>
      <c r="G102" s="8"/>
      <c r="H102" s="8"/>
      <c r="I102" s="18"/>
      <c r="J102" s="18"/>
      <c r="K102" s="8"/>
      <c r="L102" s="18"/>
      <c r="M102" s="18"/>
      <c r="N102" s="18"/>
      <c r="O102" s="8"/>
      <c r="P102" s="18"/>
      <c r="Q102" s="23"/>
      <c r="S102" s="2"/>
    </row>
    <row r="103" spans="1:25" ht="92.25" customHeight="1">
      <c r="B103" s="26"/>
      <c r="C103" s="405"/>
      <c r="D103" s="406"/>
      <c r="E103" s="406"/>
      <c r="F103" s="406"/>
      <c r="G103" s="406"/>
      <c r="H103" s="406"/>
      <c r="I103" s="406"/>
      <c r="J103" s="406"/>
      <c r="K103" s="406"/>
      <c r="L103" s="406"/>
      <c r="M103" s="406"/>
      <c r="N103" s="406"/>
      <c r="O103" s="406"/>
      <c r="P103" s="407"/>
      <c r="Q103" s="23"/>
    </row>
    <row r="104" spans="1:25" ht="7.5" customHeight="1">
      <c r="B104" s="27"/>
      <c r="C104" s="28"/>
      <c r="D104" s="28"/>
      <c r="E104" s="28"/>
      <c r="F104" s="28"/>
      <c r="G104" s="28"/>
      <c r="H104" s="28"/>
      <c r="I104" s="28"/>
      <c r="J104" s="28"/>
      <c r="K104" s="28"/>
      <c r="L104" s="28"/>
      <c r="M104" s="28"/>
      <c r="N104" s="28"/>
      <c r="O104" s="28"/>
      <c r="P104" s="28"/>
      <c r="Q104" s="29"/>
      <c r="R104" s="145"/>
    </row>
    <row r="105" spans="1:25" ht="15" customHeight="1">
      <c r="B105" s="6"/>
      <c r="D105" s="6"/>
      <c r="R105" s="145"/>
    </row>
    <row r="106" spans="1:25" ht="30" customHeight="1">
      <c r="B106" s="59"/>
      <c r="C106" s="408" t="s">
        <v>255</v>
      </c>
      <c r="D106" s="408"/>
      <c r="E106" s="408"/>
      <c r="F106" s="408"/>
      <c r="G106" s="408"/>
      <c r="H106" s="408"/>
      <c r="I106" s="408"/>
      <c r="J106" s="408"/>
      <c r="K106" s="408"/>
      <c r="L106" s="408"/>
      <c r="M106" s="408"/>
      <c r="N106" s="408"/>
      <c r="O106" s="408"/>
      <c r="P106" s="408"/>
      <c r="Q106" s="416"/>
    </row>
    <row r="107" spans="1:25" ht="15" customHeight="1">
      <c r="B107" s="32"/>
      <c r="C107" s="375" t="s">
        <v>356</v>
      </c>
      <c r="D107" s="375"/>
      <c r="E107" s="375"/>
      <c r="F107" s="375"/>
      <c r="G107" s="375"/>
      <c r="H107" s="375"/>
      <c r="I107" s="375"/>
      <c r="J107" s="376"/>
      <c r="K107" s="107"/>
      <c r="L107" s="414" t="s">
        <v>357</v>
      </c>
      <c r="M107" s="414"/>
      <c r="N107" s="414"/>
      <c r="O107" s="414"/>
      <c r="P107" s="414"/>
      <c r="Q107" s="142"/>
    </row>
    <row r="108" spans="1:25" ht="15" customHeight="1">
      <c r="B108" s="32"/>
      <c r="C108" s="296"/>
      <c r="D108" s="299"/>
      <c r="E108" s="299"/>
      <c r="F108" s="299"/>
      <c r="G108" s="299"/>
      <c r="H108" s="299"/>
      <c r="I108" s="299"/>
      <c r="J108" s="299"/>
      <c r="K108" s="8"/>
      <c r="L108" s="414"/>
      <c r="M108" s="414"/>
      <c r="N108" s="414"/>
      <c r="O108" s="414"/>
      <c r="P108" s="414"/>
      <c r="Q108" s="142"/>
      <c r="R108" s="409" t="str">
        <f>IF(COUNTIF(K107:K110,"x")&gt;1,"Entweder oder!","")</f>
        <v/>
      </c>
      <c r="S108" s="410"/>
      <c r="T108" s="410"/>
      <c r="U108" s="410"/>
      <c r="V108" s="410"/>
      <c r="W108" s="410"/>
      <c r="X108" s="410"/>
      <c r="Y108" s="410"/>
    </row>
    <row r="109" spans="1:25" ht="4.5" customHeight="1">
      <c r="B109" s="32"/>
      <c r="C109" s="299"/>
      <c r="D109" s="299"/>
      <c r="E109" s="299"/>
      <c r="F109" s="299"/>
      <c r="G109" s="299"/>
      <c r="H109" s="299"/>
      <c r="I109" s="299"/>
      <c r="J109" s="299"/>
      <c r="K109" s="5"/>
      <c r="L109" s="5"/>
      <c r="M109" s="5"/>
      <c r="N109" s="5"/>
      <c r="O109" s="5"/>
      <c r="P109" s="5"/>
      <c r="Q109" s="142"/>
    </row>
    <row r="110" spans="1:25" ht="15" customHeight="1">
      <c r="B110" s="32"/>
      <c r="C110" s="299"/>
      <c r="D110" s="299"/>
      <c r="E110" s="299"/>
      <c r="F110" s="299"/>
      <c r="G110" s="299"/>
      <c r="H110" s="299"/>
      <c r="I110" s="299"/>
      <c r="J110" s="299"/>
      <c r="K110" s="107" t="s">
        <v>372</v>
      </c>
      <c r="L110" s="413" t="s">
        <v>358</v>
      </c>
      <c r="M110" s="414"/>
      <c r="N110" s="414"/>
      <c r="O110" s="414"/>
      <c r="P110" s="414"/>
      <c r="Q110" s="142"/>
      <c r="R110" s="297" t="str">
        <f>IF(K110="x",IF(COUNTIF(K116:K150,"x")=0,"Zielgruppe(n) eingeben",""),IF(COUNTIF(K110,"x")=0,""))</f>
        <v/>
      </c>
    </row>
    <row r="111" spans="1:25" ht="7.5" customHeight="1">
      <c r="B111" s="32"/>
      <c r="C111" s="299"/>
      <c r="D111" s="299"/>
      <c r="E111" s="299"/>
      <c r="F111" s="299"/>
      <c r="G111" s="299"/>
      <c r="H111" s="299"/>
      <c r="I111" s="299"/>
      <c r="J111" s="299"/>
      <c r="K111" s="5"/>
      <c r="L111" s="5"/>
      <c r="M111" s="5"/>
      <c r="N111" s="5"/>
      <c r="O111" s="5"/>
      <c r="P111" s="5"/>
      <c r="Q111" s="142"/>
    </row>
    <row r="112" spans="1:25" ht="15" customHeight="1">
      <c r="B112" s="32"/>
      <c r="C112" s="375" t="s">
        <v>468</v>
      </c>
      <c r="D112" s="375"/>
      <c r="E112" s="375"/>
      <c r="F112" s="375"/>
      <c r="G112" s="375"/>
      <c r="H112" s="375"/>
      <c r="I112" s="375"/>
      <c r="J112" s="375"/>
      <c r="K112" s="375"/>
      <c r="L112" s="375"/>
      <c r="M112" s="375"/>
      <c r="N112" s="375"/>
      <c r="O112" s="375"/>
      <c r="P112" s="375"/>
      <c r="Q112" s="142"/>
    </row>
    <row r="113" spans="2:20" ht="7.5" customHeight="1">
      <c r="B113" s="32"/>
      <c r="C113" s="8"/>
      <c r="D113" s="5"/>
      <c r="E113" s="5"/>
      <c r="F113" s="5"/>
      <c r="G113" s="5"/>
      <c r="H113" s="5"/>
      <c r="I113" s="5"/>
      <c r="J113" s="5"/>
      <c r="K113" s="5"/>
      <c r="L113" s="5"/>
      <c r="M113" s="5"/>
      <c r="N113" s="5"/>
      <c r="O113" s="5"/>
      <c r="P113" s="5"/>
      <c r="Q113" s="142"/>
    </row>
    <row r="114" spans="2:20" ht="15" customHeight="1">
      <c r="B114" s="32"/>
      <c r="C114" s="5"/>
      <c r="D114" s="8"/>
      <c r="E114" s="84"/>
      <c r="F114" s="150"/>
      <c r="G114" s="84"/>
      <c r="H114" s="9"/>
      <c r="I114" s="150"/>
      <c r="J114" s="426" t="s">
        <v>467</v>
      </c>
      <c r="K114" s="426"/>
      <c r="L114" s="426"/>
      <c r="M114" s="195"/>
      <c r="N114" s="302"/>
      <c r="O114" s="13"/>
      <c r="P114" s="6"/>
      <c r="Q114" s="23"/>
    </row>
    <row r="115" spans="2:20" ht="7.5" customHeight="1">
      <c r="B115" s="32"/>
      <c r="C115" s="5"/>
      <c r="D115" s="8"/>
      <c r="E115" s="8"/>
      <c r="F115" s="8"/>
      <c r="G115" s="8"/>
      <c r="H115" s="8"/>
      <c r="I115" s="8"/>
      <c r="J115" s="8"/>
      <c r="K115" s="9"/>
      <c r="L115" s="9"/>
      <c r="M115" s="151"/>
      <c r="N115" s="6"/>
      <c r="O115" s="13"/>
      <c r="P115" s="6"/>
      <c r="Q115" s="23"/>
    </row>
    <row r="116" spans="2:20" ht="15" customHeight="1">
      <c r="B116" s="26"/>
      <c r="C116" s="5"/>
      <c r="D116" s="8"/>
      <c r="E116" s="61" t="s">
        <v>83</v>
      </c>
      <c r="F116" s="8"/>
      <c r="H116" s="9"/>
      <c r="I116" s="6"/>
      <c r="J116" s="8"/>
      <c r="K116" s="107" t="s">
        <v>372</v>
      </c>
      <c r="L116" s="9"/>
      <c r="M116" s="9"/>
      <c r="N116" s="6"/>
      <c r="O116" s="6"/>
      <c r="P116" s="6"/>
      <c r="Q116" s="23"/>
    </row>
    <row r="117" spans="2:20" ht="5.0999999999999996" customHeight="1">
      <c r="B117" s="26"/>
      <c r="C117" s="5"/>
      <c r="D117" s="8"/>
      <c r="E117" s="9"/>
      <c r="F117" s="8"/>
      <c r="H117" s="9"/>
      <c r="I117" s="6"/>
      <c r="J117" s="8"/>
      <c r="K117" s="9"/>
      <c r="L117" s="9"/>
      <c r="M117" s="9"/>
      <c r="N117" s="6"/>
      <c r="O117" s="6"/>
      <c r="P117" s="6"/>
      <c r="Q117" s="23"/>
    </row>
    <row r="118" spans="2:20" ht="15" customHeight="1">
      <c r="B118" s="25"/>
      <c r="C118" s="5"/>
      <c r="D118" s="60"/>
      <c r="E118" s="61" t="s">
        <v>136</v>
      </c>
      <c r="F118" s="60"/>
      <c r="H118" s="6"/>
      <c r="I118" s="6"/>
      <c r="K118" s="107"/>
      <c r="L118" s="60"/>
      <c r="N118" s="6"/>
      <c r="O118" s="6"/>
      <c r="P118" s="6"/>
      <c r="Q118" s="23"/>
    </row>
    <row r="119" spans="2:20" ht="5.0999999999999996" customHeight="1">
      <c r="B119" s="26"/>
      <c r="C119" s="5"/>
      <c r="D119" s="8"/>
      <c r="E119" s="9"/>
      <c r="F119" s="8"/>
      <c r="H119" s="9"/>
      <c r="I119" s="6"/>
      <c r="K119" s="9"/>
      <c r="N119" s="6"/>
      <c r="O119" s="6"/>
      <c r="P119" s="8"/>
      <c r="Q119" s="303"/>
      <c r="R119" s="9"/>
      <c r="S119" s="9"/>
      <c r="T119" s="9"/>
    </row>
    <row r="120" spans="2:20" ht="15" customHeight="1">
      <c r="B120" s="25"/>
      <c r="C120" s="5"/>
      <c r="D120" s="60"/>
      <c r="E120" s="61" t="s">
        <v>359</v>
      </c>
      <c r="F120" s="60"/>
      <c r="H120" s="6"/>
      <c r="I120" s="6"/>
      <c r="K120" s="107"/>
      <c r="L120" s="60"/>
      <c r="N120" s="6"/>
      <c r="O120" s="6"/>
      <c r="P120" s="6"/>
      <c r="Q120" s="23"/>
    </row>
    <row r="121" spans="2:20" ht="4.5" customHeight="1">
      <c r="B121" s="26"/>
      <c r="C121" s="5"/>
      <c r="D121" s="8"/>
      <c r="E121" s="9"/>
      <c r="F121" s="8"/>
      <c r="H121" s="9"/>
      <c r="I121" s="6"/>
      <c r="K121" s="9"/>
      <c r="N121" s="6"/>
      <c r="O121" s="6"/>
      <c r="P121" s="8"/>
      <c r="Q121" s="303"/>
      <c r="R121" s="9"/>
      <c r="S121" s="9"/>
      <c r="T121" s="9"/>
    </row>
    <row r="122" spans="2:20" ht="15" customHeight="1">
      <c r="B122" s="26"/>
      <c r="C122" s="5"/>
      <c r="D122" s="8"/>
      <c r="E122" s="61" t="s">
        <v>134</v>
      </c>
      <c r="F122" s="8"/>
      <c r="H122" s="9"/>
      <c r="I122" s="6"/>
      <c r="K122" s="107"/>
      <c r="N122" s="6"/>
      <c r="O122" s="6"/>
      <c r="P122" s="8"/>
      <c r="Q122" s="303"/>
      <c r="R122" s="9"/>
      <c r="S122" s="9"/>
      <c r="T122" s="9"/>
    </row>
    <row r="123" spans="2:20" ht="4.5" customHeight="1">
      <c r="B123" s="26"/>
      <c r="C123" s="5"/>
      <c r="D123" s="8"/>
      <c r="E123" s="9"/>
      <c r="F123" s="8"/>
      <c r="H123" s="9"/>
      <c r="I123" s="6"/>
      <c r="K123" s="9"/>
      <c r="N123" s="6"/>
      <c r="O123" s="6"/>
      <c r="P123" s="8"/>
      <c r="Q123" s="303"/>
      <c r="R123" s="9"/>
      <c r="S123" s="9"/>
      <c r="T123" s="9"/>
    </row>
    <row r="124" spans="2:20" ht="15" customHeight="1">
      <c r="B124" s="26"/>
      <c r="C124" s="5"/>
      <c r="D124" s="8"/>
      <c r="E124" s="9" t="s">
        <v>458</v>
      </c>
      <c r="F124" s="8"/>
      <c r="H124" s="9"/>
      <c r="I124" s="9"/>
      <c r="K124" s="107"/>
      <c r="N124" s="6"/>
      <c r="O124" s="6"/>
      <c r="P124" s="8"/>
      <c r="Q124" s="303"/>
      <c r="R124" s="9"/>
      <c r="S124" s="9"/>
      <c r="T124" s="9"/>
    </row>
    <row r="125" spans="2:20" ht="4.5" customHeight="1">
      <c r="B125" s="26"/>
      <c r="C125" s="5"/>
      <c r="D125" s="8"/>
      <c r="E125" s="9"/>
      <c r="F125" s="8"/>
      <c r="H125" s="9"/>
      <c r="I125" s="9"/>
      <c r="K125" s="9"/>
      <c r="N125" s="6"/>
      <c r="O125" s="6"/>
      <c r="P125" s="8"/>
      <c r="Q125" s="303"/>
      <c r="R125" s="9"/>
      <c r="S125" s="9"/>
      <c r="T125" s="9"/>
    </row>
    <row r="126" spans="2:20" ht="15" customHeight="1">
      <c r="B126" s="25"/>
      <c r="C126" s="5"/>
      <c r="D126" s="60"/>
      <c r="E126" s="61" t="s">
        <v>86</v>
      </c>
      <c r="F126" s="60"/>
      <c r="H126" s="6"/>
      <c r="I126" s="6"/>
      <c r="K126" s="107"/>
      <c r="L126" s="60"/>
      <c r="N126" s="6"/>
      <c r="O126" s="6"/>
      <c r="P126" s="6"/>
      <c r="Q126" s="23"/>
    </row>
    <row r="127" spans="2:20" ht="5.0999999999999996" customHeight="1">
      <c r="B127" s="26"/>
      <c r="C127" s="5"/>
      <c r="D127" s="8"/>
      <c r="E127" s="9"/>
      <c r="F127" s="8"/>
      <c r="H127" s="9"/>
      <c r="I127" s="9"/>
      <c r="K127" s="9"/>
      <c r="N127" s="6"/>
      <c r="O127" s="6"/>
      <c r="P127" s="8"/>
      <c r="Q127" s="303"/>
      <c r="R127" s="9"/>
      <c r="S127" s="9"/>
      <c r="T127" s="9"/>
    </row>
    <row r="128" spans="2:20" ht="15" customHeight="1">
      <c r="B128" s="26"/>
      <c r="C128" s="5"/>
      <c r="D128" s="8"/>
      <c r="E128" s="61" t="s">
        <v>84</v>
      </c>
      <c r="F128" s="8"/>
      <c r="H128" s="9"/>
      <c r="I128" s="9"/>
      <c r="K128" s="107"/>
      <c r="N128" s="6"/>
      <c r="O128" s="6"/>
      <c r="P128" s="8"/>
      <c r="Q128" s="303"/>
      <c r="R128" s="9"/>
      <c r="S128" s="9"/>
      <c r="T128" s="9"/>
    </row>
    <row r="129" spans="2:20" ht="5.0999999999999996" customHeight="1">
      <c r="B129" s="26"/>
      <c r="C129" s="5"/>
      <c r="D129" s="8"/>
      <c r="E129" s="9"/>
      <c r="F129" s="8"/>
      <c r="H129" s="9"/>
      <c r="I129" s="9"/>
      <c r="K129" s="9"/>
      <c r="N129" s="6"/>
      <c r="O129" s="6"/>
      <c r="P129" s="8"/>
      <c r="Q129" s="303"/>
      <c r="R129" s="9"/>
      <c r="S129" s="9"/>
      <c r="T129" s="9"/>
    </row>
    <row r="130" spans="2:20" ht="15" customHeight="1">
      <c r="B130" s="25"/>
      <c r="C130" s="5"/>
      <c r="D130" s="60"/>
      <c r="E130" s="61" t="s">
        <v>85</v>
      </c>
      <c r="F130" s="60"/>
      <c r="H130" s="9"/>
      <c r="I130" s="6"/>
      <c r="K130" s="107"/>
      <c r="N130" s="6"/>
      <c r="O130" s="6"/>
      <c r="P130" s="6"/>
      <c r="Q130" s="23"/>
    </row>
    <row r="131" spans="2:20" ht="5.0999999999999996" customHeight="1">
      <c r="B131" s="26"/>
      <c r="C131" s="5"/>
      <c r="D131" s="8"/>
      <c r="E131" s="9"/>
      <c r="F131" s="8"/>
      <c r="H131" s="9"/>
      <c r="I131" s="9"/>
      <c r="K131" s="9"/>
      <c r="N131" s="6"/>
      <c r="O131" s="6"/>
      <c r="P131" s="8"/>
      <c r="Q131" s="303"/>
      <c r="R131" s="9"/>
      <c r="S131" s="9"/>
      <c r="T131" s="9"/>
    </row>
    <row r="132" spans="2:20" ht="15" customHeight="1">
      <c r="B132" s="26"/>
      <c r="C132" s="5"/>
      <c r="D132" s="8"/>
      <c r="E132" s="61" t="s">
        <v>135</v>
      </c>
      <c r="F132" s="8"/>
      <c r="H132" s="9"/>
      <c r="I132" s="9"/>
      <c r="K132" s="107"/>
      <c r="N132" s="6"/>
      <c r="O132" s="6"/>
      <c r="P132" s="8"/>
      <c r="Q132" s="303"/>
      <c r="R132" s="9"/>
      <c r="S132" s="9"/>
      <c r="T132" s="9"/>
    </row>
    <row r="133" spans="2:20" ht="5.0999999999999996" customHeight="1">
      <c r="B133" s="26"/>
      <c r="C133" s="5"/>
      <c r="D133" s="8"/>
      <c r="E133" s="9"/>
      <c r="F133" s="8"/>
      <c r="H133" s="9"/>
      <c r="I133" s="9"/>
      <c r="K133" s="9"/>
      <c r="N133" s="6"/>
      <c r="O133" s="6"/>
      <c r="P133" s="8"/>
      <c r="Q133" s="303"/>
      <c r="R133" s="9"/>
      <c r="S133" s="9"/>
      <c r="T133" s="9"/>
    </row>
    <row r="134" spans="2:20" ht="15" customHeight="1">
      <c r="B134" s="25"/>
      <c r="C134" s="5"/>
      <c r="D134" s="4"/>
      <c r="E134" s="61" t="s">
        <v>88</v>
      </c>
      <c r="F134" s="4"/>
      <c r="H134" s="9"/>
      <c r="I134" s="6"/>
      <c r="K134" s="107"/>
      <c r="N134" s="6"/>
      <c r="O134" s="6"/>
      <c r="P134" s="6"/>
      <c r="Q134" s="23"/>
    </row>
    <row r="135" spans="2:20" ht="5.0999999999999996" customHeight="1">
      <c r="B135" s="26"/>
      <c r="C135" s="5"/>
      <c r="D135" s="8"/>
      <c r="E135" s="9"/>
      <c r="F135" s="8"/>
      <c r="H135" s="9"/>
      <c r="I135" s="9"/>
      <c r="K135" s="9"/>
      <c r="N135" s="6"/>
      <c r="O135" s="6"/>
      <c r="P135" s="8"/>
      <c r="Q135" s="303"/>
      <c r="R135" s="9"/>
      <c r="S135" s="9"/>
      <c r="T135" s="9"/>
    </row>
    <row r="136" spans="2:20" ht="15" customHeight="1">
      <c r="B136" s="26"/>
      <c r="C136" s="5"/>
      <c r="D136" s="8"/>
      <c r="E136" s="9" t="s">
        <v>512</v>
      </c>
      <c r="F136" s="8"/>
      <c r="H136" s="9"/>
      <c r="I136" s="9"/>
      <c r="K136" s="107" t="s">
        <v>372</v>
      </c>
      <c r="N136" s="6"/>
      <c r="O136" s="6"/>
      <c r="P136" s="8"/>
      <c r="Q136" s="303"/>
      <c r="R136" s="9"/>
      <c r="S136" s="9"/>
      <c r="T136" s="9"/>
    </row>
    <row r="137" spans="2:20" ht="5.0999999999999996" customHeight="1">
      <c r="B137" s="26"/>
      <c r="C137" s="5"/>
      <c r="D137" s="8"/>
      <c r="E137" s="9"/>
      <c r="F137" s="8"/>
      <c r="H137" s="9"/>
      <c r="I137" s="9"/>
      <c r="K137" s="9"/>
      <c r="N137" s="6"/>
      <c r="O137" s="6"/>
      <c r="P137" s="8"/>
      <c r="Q137" s="303"/>
      <c r="R137" s="9"/>
      <c r="S137" s="9"/>
      <c r="T137" s="9"/>
    </row>
    <row r="138" spans="2:20" ht="15" customHeight="1">
      <c r="B138" s="26"/>
      <c r="C138" s="5"/>
      <c r="D138" s="8"/>
      <c r="E138" s="9" t="s">
        <v>90</v>
      </c>
      <c r="F138" s="8"/>
      <c r="H138" s="9"/>
      <c r="I138" s="9"/>
      <c r="K138" s="107" t="s">
        <v>372</v>
      </c>
      <c r="N138" s="6"/>
      <c r="O138" s="6"/>
      <c r="P138" s="8"/>
      <c r="Q138" s="303"/>
      <c r="R138" s="9"/>
      <c r="S138" s="9"/>
      <c r="T138" s="9"/>
    </row>
    <row r="139" spans="2:20" ht="5.0999999999999996" customHeight="1">
      <c r="B139" s="26"/>
      <c r="C139" s="5"/>
      <c r="D139" s="8"/>
      <c r="E139" s="9"/>
      <c r="F139" s="8"/>
      <c r="H139" s="9"/>
      <c r="I139" s="9"/>
      <c r="K139" s="9"/>
      <c r="N139" s="6"/>
      <c r="O139" s="6"/>
      <c r="P139" s="8"/>
      <c r="Q139" s="303"/>
      <c r="R139" s="9"/>
      <c r="S139" s="9"/>
      <c r="T139" s="9"/>
    </row>
    <row r="140" spans="2:20" ht="15" customHeight="1">
      <c r="B140" s="25"/>
      <c r="C140" s="5"/>
      <c r="D140" s="4"/>
      <c r="E140" s="61" t="s">
        <v>87</v>
      </c>
      <c r="F140" s="4"/>
      <c r="H140" s="9"/>
      <c r="I140" s="6"/>
      <c r="K140" s="107"/>
      <c r="N140" s="6"/>
      <c r="O140" s="6"/>
      <c r="P140" s="6"/>
      <c r="Q140" s="23"/>
    </row>
    <row r="141" spans="2:20" ht="5.0999999999999996" customHeight="1">
      <c r="B141" s="26"/>
      <c r="C141" s="5"/>
      <c r="D141" s="8"/>
      <c r="E141" s="9"/>
      <c r="F141" s="8"/>
      <c r="H141" s="9"/>
      <c r="I141" s="9"/>
      <c r="K141" s="9"/>
      <c r="N141" s="6"/>
      <c r="O141" s="6"/>
      <c r="P141" s="8"/>
      <c r="Q141" s="303"/>
      <c r="R141" s="9"/>
      <c r="S141" s="9"/>
      <c r="T141" s="9"/>
    </row>
    <row r="142" spans="2:20" ht="15" customHeight="1">
      <c r="B142" s="26"/>
      <c r="C142" s="5"/>
      <c r="D142" s="8"/>
      <c r="E142" s="9" t="s">
        <v>91</v>
      </c>
      <c r="F142" s="8"/>
      <c r="H142" s="9"/>
      <c r="I142" s="9"/>
      <c r="K142" s="107"/>
      <c r="N142" s="6"/>
      <c r="O142" s="6"/>
      <c r="P142" s="8"/>
      <c r="Q142" s="303"/>
      <c r="R142" s="9"/>
      <c r="S142" s="9"/>
      <c r="T142" s="9"/>
    </row>
    <row r="143" spans="2:20" ht="5.0999999999999996" customHeight="1">
      <c r="B143" s="26"/>
      <c r="C143" s="5"/>
      <c r="D143" s="8"/>
      <c r="E143" s="9"/>
      <c r="F143" s="8"/>
      <c r="H143" s="9"/>
      <c r="I143" s="9"/>
      <c r="K143" s="9"/>
      <c r="N143" s="6"/>
      <c r="O143" s="6"/>
      <c r="P143" s="8"/>
      <c r="Q143" s="303"/>
      <c r="R143" s="9"/>
      <c r="S143" s="9"/>
      <c r="T143" s="9"/>
    </row>
    <row r="144" spans="2:20" ht="15" customHeight="1">
      <c r="B144" s="25"/>
      <c r="C144" s="5"/>
      <c r="D144" s="8"/>
      <c r="E144" s="9" t="s">
        <v>360</v>
      </c>
      <c r="F144" s="8"/>
      <c r="H144" s="9"/>
      <c r="I144" s="6"/>
      <c r="K144" s="107"/>
      <c r="N144" s="6"/>
      <c r="O144" s="6"/>
      <c r="P144" s="6"/>
      <c r="Q144" s="23"/>
    </row>
    <row r="145" spans="2:31" ht="5.0999999999999996" customHeight="1">
      <c r="B145" s="25"/>
      <c r="C145" s="8"/>
      <c r="D145" s="8"/>
      <c r="E145" s="138"/>
      <c r="F145" s="9"/>
      <c r="H145" s="9"/>
      <c r="I145" s="6"/>
      <c r="J145" s="8"/>
      <c r="K145" s="8"/>
      <c r="L145" s="8"/>
      <c r="M145" s="8"/>
      <c r="N145" s="6"/>
      <c r="O145" s="6"/>
      <c r="P145" s="6"/>
      <c r="Q145" s="23"/>
    </row>
    <row r="146" spans="2:31" ht="15" customHeight="1">
      <c r="B146" s="25"/>
      <c r="D146" s="8"/>
      <c r="E146" s="9" t="s">
        <v>89</v>
      </c>
      <c r="F146" s="9"/>
      <c r="H146" s="9"/>
      <c r="I146" s="6"/>
      <c r="J146" s="8"/>
      <c r="K146" s="107"/>
      <c r="N146" s="6"/>
      <c r="O146" s="6"/>
      <c r="P146" s="6"/>
      <c r="Q146" s="23"/>
    </row>
    <row r="147" spans="2:31" ht="5.0999999999999996" customHeight="1">
      <c r="B147" s="26"/>
      <c r="C147" s="9"/>
      <c r="D147" s="9"/>
      <c r="E147" s="9"/>
      <c r="F147" s="9"/>
      <c r="G147" s="9"/>
      <c r="H147" s="9"/>
      <c r="I147" s="6"/>
      <c r="J147" s="9"/>
      <c r="K147" s="9"/>
      <c r="N147" s="6"/>
      <c r="O147" s="6"/>
      <c r="P147" s="6"/>
      <c r="Q147" s="23"/>
    </row>
    <row r="148" spans="2:31" ht="15" customHeight="1">
      <c r="B148" s="25"/>
      <c r="C148" s="5"/>
      <c r="D148" s="8"/>
      <c r="E148" s="9" t="s">
        <v>513</v>
      </c>
      <c r="F148" s="8"/>
      <c r="H148" s="9"/>
      <c r="I148" s="6"/>
      <c r="K148" s="107" t="s">
        <v>372</v>
      </c>
      <c r="N148" s="6"/>
      <c r="O148" s="6"/>
      <c r="P148" s="6"/>
      <c r="Q148" s="23"/>
    </row>
    <row r="149" spans="2:31" ht="7.5" customHeight="1">
      <c r="B149" s="25"/>
      <c r="C149" s="8"/>
      <c r="D149" s="8"/>
      <c r="E149" s="138"/>
      <c r="F149" s="9"/>
      <c r="H149" s="9"/>
      <c r="I149" s="6"/>
      <c r="J149" s="8"/>
      <c r="K149" s="8"/>
      <c r="L149" s="8"/>
      <c r="M149" s="8"/>
      <c r="N149" s="6"/>
      <c r="O149" s="6"/>
      <c r="P149" s="6"/>
      <c r="Q149" s="23"/>
    </row>
    <row r="150" spans="2:31" ht="15" customHeight="1">
      <c r="B150" s="25"/>
      <c r="C150" s="47" t="s">
        <v>25</v>
      </c>
      <c r="D150" s="60"/>
      <c r="E150" s="402"/>
      <c r="F150" s="403"/>
      <c r="G150" s="403"/>
      <c r="H150" s="403"/>
      <c r="I150" s="404"/>
      <c r="J150" s="6"/>
      <c r="K150" s="107"/>
      <c r="N150" s="6"/>
      <c r="O150" s="6"/>
      <c r="P150" s="6"/>
      <c r="Q150" s="23"/>
    </row>
    <row r="151" spans="2:31" ht="7.5" customHeight="1">
      <c r="B151" s="27"/>
      <c r="C151" s="28"/>
      <c r="D151" s="28"/>
      <c r="E151" s="28"/>
      <c r="F151" s="28"/>
      <c r="G151" s="28"/>
      <c r="H151" s="28"/>
      <c r="I151" s="28"/>
      <c r="J151" s="28"/>
      <c r="K151" s="28"/>
      <c r="L151" s="28"/>
      <c r="M151" s="65"/>
      <c r="N151" s="28"/>
      <c r="O151" s="28"/>
      <c r="P151" s="28"/>
      <c r="Q151" s="29"/>
      <c r="U151" s="85"/>
      <c r="V151" s="85"/>
      <c r="W151" s="85"/>
    </row>
    <row r="152" spans="2:31" ht="15" customHeight="1">
      <c r="B152" s="6"/>
      <c r="D152" s="6"/>
      <c r="R152" s="145"/>
    </row>
    <row r="153" spans="2:31" s="6" customFormat="1" ht="30" customHeight="1">
      <c r="B153" s="59"/>
      <c r="C153" s="20" t="s">
        <v>362</v>
      </c>
      <c r="D153" s="21"/>
      <c r="E153" s="21"/>
      <c r="F153" s="21"/>
      <c r="G153" s="21"/>
      <c r="H153" s="21"/>
      <c r="I153" s="57"/>
      <c r="J153" s="56"/>
      <c r="K153" s="21"/>
      <c r="L153" s="56"/>
      <c r="M153" s="57"/>
      <c r="N153" s="56"/>
      <c r="O153" s="21"/>
      <c r="P153" s="56"/>
      <c r="Q153" s="22"/>
      <c r="R153" s="13"/>
      <c r="S153" s="2"/>
      <c r="T153" s="2"/>
      <c r="U153" s="85"/>
      <c r="V153" s="85"/>
      <c r="W153" s="85"/>
    </row>
    <row r="154" spans="2:31" s="6" customFormat="1" ht="22.5" customHeight="1">
      <c r="B154" s="32"/>
      <c r="C154" s="9" t="s">
        <v>454</v>
      </c>
      <c r="I154" s="14"/>
      <c r="J154" s="18"/>
      <c r="L154" s="18"/>
      <c r="M154" s="14"/>
      <c r="N154" s="18"/>
      <c r="P154" s="18"/>
      <c r="Q154" s="23"/>
      <c r="R154" s="13"/>
      <c r="S154" s="2"/>
      <c r="T154" s="2"/>
      <c r="U154" s="2"/>
      <c r="V154" s="2"/>
      <c r="W154" s="2"/>
    </row>
    <row r="155" spans="2:31" ht="91.5" customHeight="1">
      <c r="B155" s="25"/>
      <c r="C155" s="405"/>
      <c r="D155" s="406"/>
      <c r="E155" s="406"/>
      <c r="F155" s="406"/>
      <c r="G155" s="406"/>
      <c r="H155" s="406"/>
      <c r="I155" s="406"/>
      <c r="J155" s="406"/>
      <c r="K155" s="406"/>
      <c r="L155" s="406"/>
      <c r="M155" s="406"/>
      <c r="N155" s="406"/>
      <c r="O155" s="406"/>
      <c r="P155" s="407"/>
      <c r="Q155" s="23"/>
      <c r="U155" s="85"/>
      <c r="V155" s="85"/>
      <c r="W155" s="85"/>
    </row>
    <row r="156" spans="2:31" ht="7.5" customHeight="1">
      <c r="B156" s="27"/>
      <c r="C156" s="28"/>
      <c r="D156" s="28"/>
      <c r="E156" s="28"/>
      <c r="F156" s="28"/>
      <c r="G156" s="28"/>
      <c r="H156" s="28"/>
      <c r="I156" s="28"/>
      <c r="J156" s="28"/>
      <c r="K156" s="28"/>
      <c r="L156" s="28"/>
      <c r="M156" s="28"/>
      <c r="N156" s="28"/>
      <c r="O156" s="28"/>
      <c r="P156" s="28"/>
      <c r="Q156" s="29"/>
      <c r="R156" s="145"/>
    </row>
    <row r="157" spans="2:31" ht="15" customHeight="1">
      <c r="B157" s="6"/>
      <c r="D157" s="6"/>
      <c r="R157" s="145"/>
      <c r="U157" s="85"/>
      <c r="V157" s="85"/>
      <c r="W157" s="85"/>
    </row>
    <row r="158" spans="2:31" s="85" customFormat="1" ht="22.5" customHeight="1">
      <c r="B158" s="86"/>
      <c r="C158" s="88" t="s">
        <v>243</v>
      </c>
      <c r="D158" s="89"/>
      <c r="E158" s="91"/>
      <c r="F158" s="90" t="s">
        <v>92</v>
      </c>
      <c r="G158" s="90"/>
      <c r="H158" s="90"/>
      <c r="I158" s="90"/>
      <c r="J158" s="90"/>
      <c r="K158" s="90"/>
      <c r="L158" s="90"/>
      <c r="M158" s="90"/>
      <c r="N158" s="90"/>
      <c r="O158" s="91"/>
      <c r="P158" s="91"/>
      <c r="Q158" s="87"/>
      <c r="R158" s="147"/>
      <c r="U158" s="2"/>
      <c r="V158" s="2"/>
      <c r="W158" s="2"/>
    </row>
    <row r="159" spans="2:31" ht="8.25" customHeight="1">
      <c r="B159" s="32"/>
      <c r="C159" s="5"/>
      <c r="D159" s="8"/>
      <c r="F159" s="92"/>
      <c r="G159" s="8"/>
      <c r="H159" s="8"/>
      <c r="I159" s="8"/>
      <c r="J159" s="8"/>
      <c r="K159" s="8"/>
      <c r="L159" s="8"/>
      <c r="M159" s="8"/>
      <c r="N159" s="8"/>
      <c r="O159" s="8"/>
      <c r="P159" s="8"/>
      <c r="Q159" s="23"/>
      <c r="R159" s="145"/>
      <c r="U159" s="85"/>
      <c r="V159" s="85"/>
      <c r="W159" s="85"/>
    </row>
    <row r="160" spans="2:31" ht="15" customHeight="1">
      <c r="B160" s="25"/>
      <c r="C160" s="107"/>
      <c r="D160" s="62" t="s">
        <v>363</v>
      </c>
      <c r="E160" s="6"/>
      <c r="F160" s="6"/>
      <c r="G160" s="6"/>
      <c r="H160" s="6"/>
      <c r="I160" s="9"/>
      <c r="J160" s="9"/>
      <c r="K160" s="6"/>
      <c r="L160" s="6"/>
      <c r="M160" s="6"/>
      <c r="N160" s="6"/>
      <c r="O160" s="6"/>
      <c r="P160" s="8"/>
      <c r="Q160" s="23"/>
      <c r="R160" s="145"/>
      <c r="S160" s="85"/>
      <c r="T160" s="16"/>
      <c r="X160" s="85"/>
      <c r="Y160" s="60"/>
      <c r="Z160" s="60"/>
      <c r="AA160" s="60"/>
      <c r="AB160" s="60"/>
      <c r="AC160" s="60"/>
      <c r="AD160" s="60"/>
      <c r="AE160" s="60"/>
    </row>
    <row r="161" spans="2:31" ht="7.5" customHeight="1">
      <c r="B161" s="26"/>
      <c r="C161" s="9"/>
      <c r="D161" s="9"/>
      <c r="E161" s="9"/>
      <c r="F161" s="9"/>
      <c r="G161" s="9"/>
      <c r="H161" s="9"/>
      <c r="I161" s="9"/>
      <c r="J161" s="9"/>
      <c r="K161" s="9"/>
      <c r="L161" s="9"/>
      <c r="M161" s="9"/>
      <c r="N161" s="9"/>
      <c r="O161" s="9"/>
      <c r="P161" s="9"/>
      <c r="Q161" s="23"/>
      <c r="R161" s="145"/>
      <c r="U161" s="85"/>
      <c r="V161" s="85"/>
      <c r="W161" s="85"/>
    </row>
    <row r="162" spans="2:31" ht="15" customHeight="1">
      <c r="B162" s="25"/>
      <c r="C162" s="107"/>
      <c r="D162" s="62" t="s">
        <v>439</v>
      </c>
      <c r="E162" s="107"/>
      <c r="F162" s="62" t="s">
        <v>47</v>
      </c>
      <c r="G162" s="60"/>
      <c r="H162" s="60"/>
      <c r="I162" s="107"/>
      <c r="J162" s="62" t="s">
        <v>440</v>
      </c>
      <c r="K162" s="60"/>
      <c r="L162" s="60"/>
      <c r="O162" s="60"/>
      <c r="P162" s="60"/>
      <c r="Q162" s="23"/>
      <c r="R162" s="145"/>
      <c r="S162" s="85"/>
      <c r="T162" s="85"/>
      <c r="X162" s="85"/>
      <c r="Y162" s="60"/>
      <c r="Z162" s="60"/>
      <c r="AA162" s="60"/>
      <c r="AB162" s="60"/>
      <c r="AC162" s="60"/>
      <c r="AD162" s="60"/>
      <c r="AE162" s="60"/>
    </row>
    <row r="163" spans="2:31" ht="7.5" customHeight="1">
      <c r="B163" s="26"/>
      <c r="C163" s="9"/>
      <c r="D163" s="9"/>
      <c r="E163" s="9"/>
      <c r="F163" s="9"/>
      <c r="G163" s="9"/>
      <c r="H163" s="9"/>
      <c r="I163" s="9"/>
      <c r="J163" s="9"/>
      <c r="K163" s="9"/>
      <c r="L163" s="9"/>
      <c r="M163" s="9"/>
      <c r="N163" s="9"/>
      <c r="O163" s="9"/>
      <c r="P163" s="9"/>
      <c r="Q163" s="23"/>
      <c r="R163" s="145"/>
    </row>
    <row r="164" spans="2:31" ht="15" customHeight="1">
      <c r="B164" s="25"/>
      <c r="C164" s="107"/>
      <c r="D164" s="62" t="s">
        <v>25</v>
      </c>
      <c r="E164" s="379"/>
      <c r="F164" s="380"/>
      <c r="G164" s="380"/>
      <c r="H164" s="380"/>
      <c r="I164" s="380"/>
      <c r="J164" s="380"/>
      <c r="K164" s="380"/>
      <c r="L164" s="380"/>
      <c r="M164" s="380"/>
      <c r="N164" s="380"/>
      <c r="O164" s="380"/>
      <c r="P164" s="381"/>
      <c r="Q164" s="23"/>
      <c r="R164" s="145"/>
      <c r="S164" s="85"/>
      <c r="T164" s="85"/>
      <c r="X164" s="85"/>
    </row>
    <row r="165" spans="2:31" ht="7.5" customHeight="1">
      <c r="B165" s="27"/>
      <c r="C165" s="28"/>
      <c r="D165" s="28"/>
      <c r="E165" s="28"/>
      <c r="F165" s="28"/>
      <c r="G165" s="28"/>
      <c r="H165" s="28"/>
      <c r="I165" s="28"/>
      <c r="J165" s="28"/>
      <c r="K165" s="28"/>
      <c r="L165" s="28"/>
      <c r="M165" s="28"/>
      <c r="N165" s="28"/>
      <c r="O165" s="28"/>
      <c r="P165" s="28"/>
      <c r="Q165" s="29"/>
      <c r="R165" s="145"/>
    </row>
    <row r="166" spans="2:31" ht="15" customHeight="1">
      <c r="B166" s="6"/>
      <c r="D166" s="6"/>
      <c r="R166" s="145"/>
      <c r="S166" s="85"/>
      <c r="T166" s="85"/>
      <c r="X166" s="85"/>
    </row>
    <row r="167" spans="2:31" s="85" customFormat="1" ht="22.5" customHeight="1">
      <c r="B167" s="86"/>
      <c r="C167" s="88" t="s">
        <v>244</v>
      </c>
      <c r="D167" s="89"/>
      <c r="E167" s="90"/>
      <c r="F167" s="90" t="s">
        <v>93</v>
      </c>
      <c r="G167" s="90"/>
      <c r="H167" s="90"/>
      <c r="I167" s="90"/>
      <c r="J167" s="90"/>
      <c r="K167" s="90"/>
      <c r="L167" s="90"/>
      <c r="M167" s="90"/>
      <c r="N167" s="90"/>
      <c r="O167" s="91"/>
      <c r="P167" s="91"/>
      <c r="Q167" s="87"/>
      <c r="R167" s="147"/>
      <c r="S167" s="2"/>
      <c r="T167" s="2"/>
      <c r="U167" s="2"/>
      <c r="V167" s="2"/>
      <c r="W167" s="2"/>
      <c r="X167" s="2"/>
    </row>
    <row r="168" spans="2:31" ht="21.75" customHeight="1">
      <c r="B168" s="32"/>
      <c r="C168" s="5"/>
      <c r="D168" s="8"/>
      <c r="E168" s="92"/>
      <c r="F168" s="92" t="s">
        <v>364</v>
      </c>
      <c r="G168" s="8"/>
      <c r="H168" s="8"/>
      <c r="I168" s="8"/>
      <c r="J168" s="8"/>
      <c r="K168" s="8"/>
      <c r="L168" s="8"/>
      <c r="M168" s="8"/>
      <c r="N168" s="8"/>
      <c r="O168" s="8"/>
      <c r="P168" s="8"/>
      <c r="Q168" s="23"/>
      <c r="R168" s="145"/>
      <c r="S168" s="85"/>
      <c r="T168" s="85"/>
      <c r="X168" s="85"/>
    </row>
    <row r="169" spans="2:31" ht="91.5" customHeight="1">
      <c r="B169" s="25"/>
      <c r="C169" s="405"/>
      <c r="D169" s="406"/>
      <c r="E169" s="406"/>
      <c r="F169" s="406"/>
      <c r="G169" s="406"/>
      <c r="H169" s="406"/>
      <c r="I169" s="406"/>
      <c r="J169" s="406"/>
      <c r="K169" s="406"/>
      <c r="L169" s="406"/>
      <c r="M169" s="406"/>
      <c r="N169" s="406"/>
      <c r="O169" s="406"/>
      <c r="P169" s="407"/>
      <c r="Q169" s="23"/>
    </row>
    <row r="170" spans="2:31" ht="7.5" customHeight="1">
      <c r="B170" s="27"/>
      <c r="C170" s="28"/>
      <c r="D170" s="28"/>
      <c r="E170" s="28"/>
      <c r="F170" s="28"/>
      <c r="G170" s="28"/>
      <c r="H170" s="28"/>
      <c r="I170" s="28"/>
      <c r="J170" s="28"/>
      <c r="K170" s="28"/>
      <c r="L170" s="28"/>
      <c r="M170" s="28"/>
      <c r="N170" s="28"/>
      <c r="O170" s="28"/>
      <c r="P170" s="28"/>
      <c r="Q170" s="29"/>
      <c r="R170" s="145"/>
    </row>
    <row r="171" spans="2:31" ht="15" customHeight="1">
      <c r="B171" s="6"/>
      <c r="D171" s="6"/>
      <c r="R171" s="145"/>
    </row>
    <row r="172" spans="2:31" ht="22.15" customHeight="1">
      <c r="B172" s="59"/>
      <c r="C172" s="408" t="s">
        <v>385</v>
      </c>
      <c r="D172" s="408"/>
      <c r="E172" s="408"/>
      <c r="F172" s="408"/>
      <c r="G172" s="408"/>
      <c r="H172" s="408"/>
      <c r="I172" s="408"/>
      <c r="J172" s="408"/>
      <c r="K172" s="408"/>
      <c r="L172" s="408"/>
      <c r="M172" s="408"/>
      <c r="N172" s="408"/>
      <c r="O172" s="408"/>
      <c r="P172" s="408"/>
      <c r="Q172" s="22"/>
      <c r="R172" s="145"/>
    </row>
    <row r="173" spans="2:31" ht="7.5" customHeight="1">
      <c r="B173" s="26"/>
      <c r="C173" s="9"/>
      <c r="D173" s="9"/>
      <c r="E173" s="9"/>
      <c r="F173" s="9"/>
      <c r="G173" s="9"/>
      <c r="H173" s="9"/>
      <c r="I173" s="9"/>
      <c r="J173" s="9"/>
      <c r="K173" s="9"/>
      <c r="L173" s="9"/>
      <c r="M173" s="9"/>
      <c r="N173" s="9"/>
      <c r="O173" s="9"/>
      <c r="P173" s="9"/>
      <c r="Q173" s="23"/>
    </row>
    <row r="174" spans="2:31" ht="15" customHeight="1">
      <c r="B174" s="25"/>
      <c r="C174" s="107" t="s">
        <v>372</v>
      </c>
      <c r="D174" s="62" t="s">
        <v>516</v>
      </c>
      <c r="E174" s="60"/>
      <c r="F174" s="60"/>
      <c r="G174" s="60"/>
      <c r="H174" s="60"/>
      <c r="I174" s="320"/>
      <c r="J174" s="60"/>
      <c r="K174" s="60"/>
      <c r="L174" s="60"/>
      <c r="M174" s="60"/>
      <c r="N174" s="60"/>
      <c r="O174" s="60"/>
      <c r="P174" s="60"/>
      <c r="Q174" s="23"/>
      <c r="R174" s="145"/>
    </row>
    <row r="175" spans="2:31" ht="7.5" customHeight="1">
      <c r="B175" s="26"/>
      <c r="C175" s="9"/>
      <c r="D175" s="9"/>
      <c r="E175" s="9"/>
      <c r="F175" s="9"/>
      <c r="G175" s="9"/>
      <c r="H175" s="9"/>
      <c r="I175" s="9"/>
      <c r="J175" s="9"/>
      <c r="K175" s="9"/>
      <c r="L175" s="9"/>
      <c r="M175" s="9"/>
      <c r="N175" s="9"/>
      <c r="O175" s="9"/>
      <c r="P175" s="9"/>
      <c r="Q175" s="23"/>
      <c r="R175" s="145"/>
    </row>
    <row r="176" spans="2:31" ht="15" customHeight="1">
      <c r="B176" s="25"/>
      <c r="C176" s="107"/>
      <c r="D176" s="62" t="s">
        <v>25</v>
      </c>
      <c r="E176" s="379"/>
      <c r="F176" s="380"/>
      <c r="G176" s="380"/>
      <c r="H176" s="380"/>
      <c r="I176" s="380"/>
      <c r="J176" s="380"/>
      <c r="K176" s="380"/>
      <c r="L176" s="380"/>
      <c r="M176" s="380"/>
      <c r="N176" s="380"/>
      <c r="O176" s="380"/>
      <c r="P176" s="381"/>
      <c r="Q176" s="23"/>
      <c r="R176" s="145"/>
    </row>
    <row r="177" spans="2:18" ht="7.5" customHeight="1">
      <c r="B177" s="27"/>
      <c r="C177" s="28"/>
      <c r="D177" s="28"/>
      <c r="E177" s="28"/>
      <c r="F177" s="28"/>
      <c r="G177" s="28"/>
      <c r="H177" s="28"/>
      <c r="I177" s="28"/>
      <c r="J177" s="28"/>
      <c r="K177" s="28"/>
      <c r="L177" s="28"/>
      <c r="M177" s="28"/>
      <c r="N177" s="28"/>
      <c r="O177" s="28"/>
      <c r="P177" s="28"/>
      <c r="Q177" s="29"/>
      <c r="R177" s="145"/>
    </row>
    <row r="178" spans="2:18" ht="15" customHeight="1">
      <c r="B178" s="6"/>
      <c r="D178" s="6"/>
    </row>
    <row r="179" spans="2:18" ht="30" customHeight="1">
      <c r="B179" s="59"/>
      <c r="C179" s="408" t="s">
        <v>245</v>
      </c>
      <c r="D179" s="408"/>
      <c r="E179" s="408"/>
      <c r="F179" s="408"/>
      <c r="G179" s="408"/>
      <c r="H179" s="408"/>
      <c r="I179" s="408"/>
      <c r="J179" s="408"/>
      <c r="K179" s="408"/>
      <c r="L179" s="408"/>
      <c r="M179" s="408"/>
      <c r="N179" s="408"/>
      <c r="O179" s="408"/>
      <c r="P179" s="408"/>
      <c r="Q179" s="22"/>
      <c r="R179" s="145"/>
    </row>
    <row r="180" spans="2:18" ht="15" customHeight="1">
      <c r="B180" s="26"/>
      <c r="C180" s="9" t="s">
        <v>398</v>
      </c>
      <c r="D180" s="9"/>
      <c r="E180" s="9"/>
      <c r="F180" s="9"/>
      <c r="G180" s="9"/>
      <c r="H180" s="9"/>
      <c r="I180" s="9"/>
      <c r="J180" s="9"/>
      <c r="K180" s="9"/>
      <c r="L180" s="9"/>
      <c r="M180" s="9"/>
      <c r="N180" s="9"/>
      <c r="O180" s="9"/>
      <c r="P180" s="9"/>
      <c r="Q180" s="23"/>
      <c r="R180" s="145"/>
    </row>
    <row r="181" spans="2:18" ht="7.5" customHeight="1">
      <c r="B181" s="26"/>
      <c r="C181" s="9"/>
      <c r="D181" s="9"/>
      <c r="E181" s="9"/>
      <c r="F181" s="9"/>
      <c r="G181" s="9"/>
      <c r="H181" s="9"/>
      <c r="I181" s="9"/>
      <c r="J181" s="9"/>
      <c r="K181" s="9"/>
      <c r="L181" s="9"/>
      <c r="M181" s="9"/>
      <c r="N181" s="9"/>
      <c r="O181" s="9"/>
      <c r="P181" s="9"/>
      <c r="Q181" s="23"/>
      <c r="R181" s="145"/>
    </row>
    <row r="182" spans="2:18" ht="15" customHeight="1">
      <c r="B182" s="25"/>
      <c r="C182" s="47" t="s">
        <v>138</v>
      </c>
      <c r="D182" s="134"/>
      <c r="E182" s="134"/>
      <c r="F182" s="8"/>
      <c r="G182" s="3"/>
      <c r="H182" s="71" t="str">
        <f>IF('Projektaktivitäten geplant'!C11=0,"",'Projektaktivitäten geplant'!C11)</f>
        <v/>
      </c>
      <c r="I182" s="63"/>
      <c r="Q182" s="23"/>
      <c r="R182" s="145"/>
    </row>
    <row r="183" spans="2:18" ht="7.5" customHeight="1">
      <c r="B183" s="26"/>
      <c r="C183" s="9"/>
      <c r="D183" s="9"/>
      <c r="E183" s="9"/>
      <c r="F183" s="9"/>
      <c r="G183" s="9"/>
      <c r="H183" s="9"/>
      <c r="I183" s="9"/>
      <c r="J183" s="9"/>
      <c r="K183" s="9"/>
      <c r="L183" s="9"/>
      <c r="M183" s="9"/>
      <c r="N183" s="9"/>
      <c r="O183" s="9"/>
      <c r="P183" s="9"/>
      <c r="Q183" s="23"/>
      <c r="R183" s="145"/>
    </row>
    <row r="184" spans="2:18" ht="15" customHeight="1">
      <c r="B184" s="25"/>
      <c r="C184" s="47" t="s">
        <v>205</v>
      </c>
      <c r="D184" s="8"/>
      <c r="E184" s="8"/>
      <c r="F184" s="8"/>
      <c r="G184" s="8"/>
      <c r="H184" s="71" t="str">
        <f>IF('Projektaktivitäten geplant'!E11=0,"",'Projektaktivitäten geplant'!E11)</f>
        <v/>
      </c>
      <c r="I184" s="47"/>
      <c r="J184" s="47"/>
      <c r="K184" s="47"/>
      <c r="L184" s="47"/>
      <c r="M184" s="47"/>
      <c r="N184" s="47"/>
      <c r="O184" s="47"/>
      <c r="P184" s="47"/>
      <c r="Q184" s="23"/>
      <c r="R184" s="145"/>
    </row>
    <row r="185" spans="2:18" ht="7.5" customHeight="1">
      <c r="B185" s="26"/>
      <c r="C185" s="9"/>
      <c r="D185" s="9"/>
      <c r="E185" s="9"/>
      <c r="F185" s="9"/>
      <c r="G185" s="9"/>
      <c r="H185" s="9"/>
      <c r="I185" s="9"/>
      <c r="J185" s="9"/>
      <c r="K185" s="9"/>
      <c r="L185" s="9"/>
      <c r="M185" s="9"/>
      <c r="N185" s="9"/>
      <c r="O185" s="9"/>
      <c r="P185" s="9"/>
      <c r="Q185" s="23"/>
      <c r="R185" s="145"/>
    </row>
    <row r="186" spans="2:18" ht="15" customHeight="1">
      <c r="B186" s="25"/>
      <c r="C186" s="126" t="s">
        <v>426</v>
      </c>
      <c r="D186" s="47"/>
      <c r="E186" s="47"/>
      <c r="F186" s="47"/>
      <c r="G186" s="47"/>
      <c r="H186" s="71" t="str">
        <f>'Projektaktivitäten geplant'!K11</f>
        <v/>
      </c>
      <c r="I186" s="47"/>
      <c r="J186" s="47"/>
      <c r="K186" s="47"/>
      <c r="L186" s="9"/>
      <c r="M186" s="9"/>
      <c r="N186" s="9"/>
      <c r="O186" s="9"/>
      <c r="P186" s="9"/>
      <c r="Q186" s="23"/>
      <c r="R186" s="145"/>
    </row>
    <row r="187" spans="2:18" ht="7.5" customHeight="1">
      <c r="B187" s="26"/>
      <c r="C187" s="9"/>
      <c r="D187" s="9"/>
      <c r="E187" s="9"/>
      <c r="F187" s="9"/>
      <c r="G187" s="9"/>
      <c r="H187" s="9"/>
      <c r="I187" s="9"/>
      <c r="J187" s="9"/>
      <c r="K187" s="9"/>
      <c r="L187" s="9"/>
      <c r="M187" s="9"/>
      <c r="N187" s="9"/>
      <c r="O187" s="9"/>
      <c r="P187" s="9"/>
      <c r="Q187" s="23"/>
      <c r="R187" s="145"/>
    </row>
    <row r="188" spans="2:18" ht="15" customHeight="1">
      <c r="B188" s="25"/>
      <c r="C188" s="126" t="s">
        <v>221</v>
      </c>
      <c r="D188" s="47"/>
      <c r="E188" s="47"/>
      <c r="F188" s="47"/>
      <c r="G188" s="47"/>
      <c r="H188" s="69" t="str">
        <f>'Projektaktivitäten geplant'!G11</f>
        <v/>
      </c>
      <c r="I188" s="47"/>
      <c r="J188" s="47"/>
      <c r="K188" s="47"/>
      <c r="L188" s="9"/>
      <c r="M188" s="9"/>
      <c r="N188" s="9"/>
      <c r="O188" s="9"/>
      <c r="P188" s="9"/>
      <c r="Q188" s="23"/>
      <c r="R188" s="145"/>
    </row>
    <row r="189" spans="2:18" ht="7.5" customHeight="1">
      <c r="B189" s="26"/>
      <c r="C189" s="9"/>
      <c r="D189" s="9"/>
      <c r="E189" s="9"/>
      <c r="F189" s="6"/>
      <c r="G189" s="6"/>
      <c r="H189" s="9"/>
      <c r="I189" s="9"/>
      <c r="J189" s="6"/>
      <c r="K189" s="9"/>
      <c r="L189" s="9"/>
      <c r="M189" s="9"/>
      <c r="N189" s="9"/>
      <c r="O189" s="9"/>
      <c r="P189" s="9"/>
      <c r="Q189" s="23"/>
      <c r="R189" s="145"/>
    </row>
    <row r="190" spans="2:18" ht="15" customHeight="1">
      <c r="B190" s="25"/>
      <c r="C190" s="309" t="s">
        <v>341</v>
      </c>
      <c r="D190" s="308"/>
      <c r="E190" s="134"/>
      <c r="F190" s="6"/>
      <c r="G190" s="6"/>
      <c r="H190" s="191" t="str">
        <f>IF(SUM('Medienprodukte geplant'!C11,'Medienprodukte geplant'!L11)=0,"",SUM('Medienprodukte geplant'!C11,'Medienprodukte geplant'!L11))</f>
        <v/>
      </c>
      <c r="I190" s="6"/>
      <c r="J190" s="6"/>
      <c r="K190" s="6"/>
      <c r="L190" s="9"/>
      <c r="M190" s="9"/>
      <c r="N190" s="9"/>
      <c r="O190" s="9"/>
      <c r="P190" s="9"/>
      <c r="Q190" s="23"/>
      <c r="R190" s="145"/>
    </row>
    <row r="191" spans="2:18" ht="7.5" customHeight="1">
      <c r="B191" s="26"/>
      <c r="C191" s="9"/>
      <c r="D191" s="9"/>
      <c r="E191" s="9"/>
      <c r="F191" s="9"/>
      <c r="G191" s="9"/>
      <c r="H191" s="9"/>
      <c r="I191" s="9"/>
      <c r="J191" s="9"/>
      <c r="K191" s="9"/>
      <c r="L191" s="9"/>
      <c r="M191" s="9"/>
      <c r="N191" s="9"/>
      <c r="O191" s="9"/>
      <c r="P191" s="9"/>
      <c r="Q191" s="23"/>
      <c r="R191" s="145"/>
    </row>
    <row r="192" spans="2:18" ht="34.5" customHeight="1">
      <c r="B192" s="26"/>
      <c r="C192" s="61" t="s">
        <v>217</v>
      </c>
      <c r="D192" s="9"/>
      <c r="E192" s="9"/>
      <c r="F192" s="425" t="s">
        <v>442</v>
      </c>
      <c r="G192" s="425"/>
      <c r="H192" s="425"/>
      <c r="I192" s="425"/>
      <c r="J192" s="425"/>
      <c r="K192" s="425"/>
      <c r="L192" s="425"/>
      <c r="M192" s="425"/>
      <c r="N192" s="425"/>
      <c r="O192" s="425"/>
      <c r="P192" s="425"/>
      <c r="Q192" s="23"/>
      <c r="R192" s="145"/>
    </row>
    <row r="193" spans="2:23" ht="18.75" customHeight="1">
      <c r="B193" s="26"/>
      <c r="C193" s="9"/>
      <c r="D193" s="9"/>
      <c r="E193" s="9"/>
      <c r="F193" s="84" t="s">
        <v>216</v>
      </c>
      <c r="G193" s="9"/>
      <c r="H193" s="84" t="s">
        <v>218</v>
      </c>
      <c r="I193" s="9"/>
      <c r="J193" s="9"/>
      <c r="K193" s="9"/>
      <c r="L193" s="9"/>
      <c r="M193" s="9"/>
      <c r="N193" s="9"/>
      <c r="O193" s="9"/>
      <c r="P193" s="9"/>
      <c r="Q193" s="23"/>
      <c r="R193" s="145"/>
    </row>
    <row r="194" spans="2:23" ht="15" customHeight="1">
      <c r="B194" s="25"/>
      <c r="C194" s="61" t="s">
        <v>66</v>
      </c>
      <c r="D194" s="47"/>
      <c r="E194" s="60"/>
      <c r="F194" s="109"/>
      <c r="G194" s="3" t="s">
        <v>20</v>
      </c>
      <c r="H194" s="69" t="str">
        <f>IF($H$188="","",$H$188*F194/100)</f>
        <v/>
      </c>
      <c r="M194" s="9"/>
      <c r="Q194" s="23"/>
      <c r="R194" s="177" t="str">
        <f>IF(F196="","Prozentsatz BS eingeben, falls nötig schätzen!","")</f>
        <v>Prozentsatz BS eingeben, falls nötig schätzen!</v>
      </c>
    </row>
    <row r="195" spans="2:23" ht="7.5" customHeight="1">
      <c r="B195" s="26"/>
      <c r="C195" s="9"/>
      <c r="D195" s="9"/>
      <c r="E195" s="9"/>
      <c r="F195" s="9"/>
      <c r="G195" s="9"/>
      <c r="H195" s="9"/>
      <c r="I195" s="9"/>
      <c r="J195" s="9"/>
      <c r="K195" s="9"/>
      <c r="L195" s="9"/>
      <c r="M195" s="9"/>
      <c r="N195" s="9"/>
      <c r="O195" s="9"/>
      <c r="P195" s="9"/>
      <c r="Q195" s="23"/>
      <c r="R195" s="145"/>
    </row>
    <row r="196" spans="2:23" ht="15" customHeight="1">
      <c r="B196" s="25"/>
      <c r="C196" s="61" t="s">
        <v>65</v>
      </c>
      <c r="D196" s="47"/>
      <c r="E196" s="60"/>
      <c r="F196" s="109"/>
      <c r="G196" s="3" t="s">
        <v>20</v>
      </c>
      <c r="H196" s="69" t="str">
        <f>IF($H$188="","",$H$188*F196/100)</f>
        <v/>
      </c>
      <c r="J196" s="47"/>
      <c r="K196" s="4"/>
      <c r="N196" s="47"/>
      <c r="O196" s="4"/>
      <c r="Q196" s="23"/>
      <c r="R196" s="177" t="str">
        <f>IF(F198="","Prozentsatz BL eingeben, falls nötig schätzen!","")</f>
        <v>Prozentsatz BL eingeben, falls nötig schätzen!</v>
      </c>
    </row>
    <row r="197" spans="2:23" ht="7.5" customHeight="1">
      <c r="B197" s="26"/>
      <c r="C197" s="9"/>
      <c r="D197" s="9"/>
      <c r="E197" s="9"/>
      <c r="F197" s="9"/>
      <c r="G197" s="9"/>
      <c r="H197" s="9"/>
      <c r="I197" s="9"/>
      <c r="J197" s="9"/>
      <c r="K197" s="9"/>
      <c r="L197" s="9"/>
      <c r="M197" s="9"/>
      <c r="N197" s="9"/>
      <c r="O197" s="9"/>
      <c r="Q197" s="23"/>
      <c r="R197" s="145"/>
    </row>
    <row r="198" spans="2:23" ht="15" customHeight="1">
      <c r="B198" s="25"/>
      <c r="C198" s="61" t="s">
        <v>67</v>
      </c>
      <c r="D198" s="47"/>
      <c r="E198" s="60"/>
      <c r="F198" s="83" t="str">
        <f>IF(COUNT(F194,F196)=2,100-F194-F196,"")</f>
        <v/>
      </c>
      <c r="G198" s="3" t="s">
        <v>20</v>
      </c>
      <c r="H198" s="69" t="str">
        <f>IF($H$188="","",$H$188*F198/100)</f>
        <v/>
      </c>
      <c r="J198" s="47"/>
      <c r="K198" s="4"/>
      <c r="N198" s="47"/>
      <c r="O198" s="4"/>
      <c r="Q198" s="23"/>
      <c r="R198" s="177" t="str">
        <f>IF(F198&lt;0,"Prozentsatz BS + BL darf höchstens 100% sein!","")</f>
        <v/>
      </c>
    </row>
    <row r="199" spans="2:23" ht="7.5" customHeight="1">
      <c r="B199" s="27"/>
      <c r="C199" s="28"/>
      <c r="D199" s="28"/>
      <c r="E199" s="28"/>
      <c r="F199" s="28"/>
      <c r="G199" s="28"/>
      <c r="H199" s="28"/>
      <c r="I199" s="28"/>
      <c r="J199" s="28"/>
      <c r="K199" s="28"/>
      <c r="L199" s="28"/>
      <c r="M199" s="28"/>
      <c r="N199" s="28"/>
      <c r="O199" s="28"/>
      <c r="P199" s="28"/>
      <c r="Q199" s="29"/>
      <c r="R199" s="145"/>
    </row>
    <row r="200" spans="2:23" ht="15" customHeight="1">
      <c r="B200" s="6"/>
      <c r="D200" s="6"/>
      <c r="R200" s="145"/>
    </row>
    <row r="201" spans="2:23" ht="30" customHeight="1">
      <c r="B201" s="59"/>
      <c r="C201" s="424" t="s">
        <v>518</v>
      </c>
      <c r="D201" s="424"/>
      <c r="E201" s="424"/>
      <c r="F201" s="424"/>
      <c r="G201" s="424"/>
      <c r="H201" s="424"/>
      <c r="I201" s="424"/>
      <c r="J201" s="424"/>
      <c r="K201" s="424"/>
      <c r="L201" s="424"/>
      <c r="M201" s="424"/>
      <c r="N201" s="424"/>
      <c r="O201" s="424"/>
      <c r="P201" s="424"/>
      <c r="Q201" s="22"/>
      <c r="R201" s="145"/>
    </row>
    <row r="202" spans="2:23" ht="15" customHeight="1">
      <c r="B202" s="25"/>
      <c r="C202" s="69" t="str">
        <f>IF(J242=0,"",IF(J242="","","x"))</f>
        <v/>
      </c>
      <c r="D202" s="420" t="str">
        <f>IF(C202="","",CONCATENATE("Gesamthaft ",J242," verschiedene Teilnehmende"))</f>
        <v/>
      </c>
      <c r="E202" s="421"/>
      <c r="F202" s="421"/>
      <c r="G202" s="421"/>
      <c r="H202" s="423"/>
      <c r="I202" s="69" t="str">
        <f>IF(J247=0,"",IF(J247="","","x"))</f>
        <v/>
      </c>
      <c r="J202" s="420" t="str">
        <f>IF(I202="","",CONCATENATE("Gesamthaft ",J247," Stunden Aktivitäten"))</f>
        <v/>
      </c>
      <c r="K202" s="421"/>
      <c r="L202" s="421"/>
      <c r="M202" s="421"/>
      <c r="N202" s="421"/>
      <c r="O202" s="421"/>
      <c r="P202" s="423"/>
      <c r="Q202" s="23"/>
      <c r="R202" s="145"/>
    </row>
    <row r="203" spans="2:23" ht="7.5" customHeight="1">
      <c r="B203" s="26"/>
      <c r="C203" s="9"/>
      <c r="D203" s="9"/>
      <c r="E203" s="9"/>
      <c r="F203" s="9"/>
      <c r="G203" s="9"/>
      <c r="H203" s="9"/>
      <c r="I203" s="9"/>
      <c r="J203" s="9"/>
      <c r="K203" s="9"/>
      <c r="L203" s="9"/>
      <c r="M203" s="9"/>
      <c r="N203" s="9"/>
      <c r="O203" s="9"/>
      <c r="P203" s="9"/>
      <c r="Q203" s="23"/>
      <c r="R203" s="145"/>
      <c r="U203" s="6"/>
      <c r="V203" s="6"/>
      <c r="W203" s="6"/>
    </row>
    <row r="204" spans="2:23" ht="15" customHeight="1">
      <c r="B204" s="25"/>
      <c r="C204" s="69" t="str">
        <f>IF(J252=0,"",IF(J252="","","x"))</f>
        <v/>
      </c>
      <c r="D204" s="420" t="str">
        <f>IF(C204="","",CONCATENATE("Durchführung von ",J252," Termin(en)"))</f>
        <v/>
      </c>
      <c r="E204" s="421"/>
      <c r="F204" s="421"/>
      <c r="G204" s="421"/>
      <c r="H204" s="423"/>
      <c r="I204" s="69" t="str">
        <f>IF(J257=0,"",IF(J257="","","x"))</f>
        <v/>
      </c>
      <c r="J204" s="420" t="str">
        <f>IF(I204="","",CONCATENATE("Produktion von ",J257," Ausgabe(n)"))</f>
        <v/>
      </c>
      <c r="K204" s="421"/>
      <c r="L204" s="421"/>
      <c r="M204" s="421"/>
      <c r="N204" s="421"/>
      <c r="O204" s="421"/>
      <c r="P204" s="422"/>
      <c r="Q204" s="23"/>
      <c r="R204" s="145"/>
      <c r="U204" s="6"/>
      <c r="V204" s="6"/>
      <c r="W204" s="6"/>
    </row>
    <row r="205" spans="2:23" ht="7.5" customHeight="1">
      <c r="B205" s="26"/>
      <c r="C205" s="9"/>
      <c r="D205" s="9"/>
      <c r="E205" s="9"/>
      <c r="F205" s="9"/>
      <c r="G205" s="9"/>
      <c r="H205" s="9"/>
      <c r="I205" s="9"/>
      <c r="J205" s="9"/>
      <c r="K205" s="9"/>
      <c r="L205" s="9"/>
      <c r="M205" s="9"/>
      <c r="N205" s="9"/>
      <c r="O205" s="9"/>
      <c r="P205" s="9"/>
      <c r="Q205" s="23"/>
      <c r="R205" s="145"/>
    </row>
    <row r="206" spans="2:23" ht="15" customHeight="1">
      <c r="B206" s="25"/>
      <c r="C206" s="69" t="str">
        <f>IF(C174="x","x","")</f>
        <v/>
      </c>
      <c r="D206" s="417" t="str">
        <f>IF(C206="","","Interne Befragung mittels Formular")</f>
        <v/>
      </c>
      <c r="E206" s="418"/>
      <c r="F206" s="418"/>
      <c r="G206" s="418"/>
      <c r="H206" s="419"/>
      <c r="I206" s="69"/>
      <c r="J206" s="417"/>
      <c r="K206" s="418"/>
      <c r="L206" s="418"/>
      <c r="M206" s="418"/>
      <c r="N206" s="418"/>
      <c r="O206" s="418"/>
      <c r="P206" s="419"/>
      <c r="Q206" s="23"/>
      <c r="R206" s="145"/>
    </row>
    <row r="207" spans="2:23" ht="7.5" customHeight="1">
      <c r="B207" s="26"/>
      <c r="C207" s="9"/>
      <c r="D207" s="9"/>
      <c r="E207" s="9"/>
      <c r="F207" s="9"/>
      <c r="G207" s="9"/>
      <c r="H207" s="9"/>
      <c r="I207" s="9"/>
      <c r="J207" s="9"/>
      <c r="K207" s="9"/>
      <c r="L207" s="9"/>
      <c r="M207" s="9"/>
      <c r="N207" s="9"/>
      <c r="O207" s="9"/>
      <c r="P207" s="9"/>
      <c r="Q207" s="23"/>
      <c r="R207" s="145"/>
    </row>
    <row r="208" spans="2:23" ht="15" customHeight="1">
      <c r="B208" s="25"/>
      <c r="C208" s="69" t="str">
        <f>IF(C176="x","x","")</f>
        <v/>
      </c>
      <c r="D208" s="417" t="str">
        <f>IF(C208="","",CONCATENATE("Dokumentation ",E176))</f>
        <v/>
      </c>
      <c r="E208" s="418"/>
      <c r="F208" s="418"/>
      <c r="G208" s="418"/>
      <c r="H208" s="418"/>
      <c r="I208" s="418"/>
      <c r="J208" s="418"/>
      <c r="K208" s="418"/>
      <c r="L208" s="418"/>
      <c r="M208" s="418"/>
      <c r="N208" s="418"/>
      <c r="O208" s="418"/>
      <c r="P208" s="419"/>
      <c r="Q208" s="23"/>
      <c r="R208" s="145"/>
    </row>
    <row r="209" spans="1:23" ht="7.5" customHeight="1">
      <c r="B209" s="27"/>
      <c r="C209" s="28"/>
      <c r="D209" s="28"/>
      <c r="E209" s="28"/>
      <c r="F209" s="28"/>
      <c r="G209" s="28"/>
      <c r="H209" s="28"/>
      <c r="I209" s="28"/>
      <c r="J209" s="28"/>
      <c r="K209" s="28"/>
      <c r="L209" s="28"/>
      <c r="M209" s="28"/>
      <c r="N209" s="28"/>
      <c r="O209" s="28"/>
      <c r="P209" s="28"/>
      <c r="Q209" s="29"/>
      <c r="R209" s="145"/>
    </row>
    <row r="210" spans="1:23" s="6" customFormat="1" ht="15" customHeight="1">
      <c r="R210" s="13"/>
      <c r="U210" s="2"/>
      <c r="V210" s="2"/>
      <c r="W210" s="2"/>
    </row>
    <row r="211" spans="1:23" s="6" customFormat="1" ht="35.25" customHeight="1">
      <c r="B211" s="59"/>
      <c r="C211" s="20" t="s">
        <v>214</v>
      </c>
      <c r="D211" s="21"/>
      <c r="E211" s="21"/>
      <c r="F211" s="21"/>
      <c r="G211" s="21"/>
      <c r="H211" s="21"/>
      <c r="I211" s="57"/>
      <c r="J211" s="439" t="s">
        <v>101</v>
      </c>
      <c r="K211" s="439"/>
      <c r="L211" s="439"/>
      <c r="M211" s="439"/>
      <c r="N211" s="439"/>
      <c r="O211" s="439"/>
      <c r="P211" s="439"/>
      <c r="Q211" s="22"/>
      <c r="R211" s="13"/>
      <c r="U211" s="2"/>
      <c r="V211" s="2"/>
      <c r="W211" s="2"/>
    </row>
    <row r="212" spans="1:23" ht="91.5" customHeight="1">
      <c r="B212" s="25"/>
      <c r="C212" s="405"/>
      <c r="D212" s="406"/>
      <c r="E212" s="406"/>
      <c r="F212" s="406"/>
      <c r="G212" s="406"/>
      <c r="H212" s="406"/>
      <c r="I212" s="406"/>
      <c r="J212" s="406"/>
      <c r="K212" s="406"/>
      <c r="L212" s="406"/>
      <c r="M212" s="406"/>
      <c r="N212" s="406"/>
      <c r="O212" s="406"/>
      <c r="P212" s="407"/>
      <c r="Q212" s="23"/>
    </row>
    <row r="213" spans="1:23" ht="7.5" customHeight="1">
      <c r="B213" s="27"/>
      <c r="C213" s="28"/>
      <c r="D213" s="28"/>
      <c r="E213" s="28"/>
      <c r="F213" s="28"/>
      <c r="G213" s="28"/>
      <c r="H213" s="28"/>
      <c r="I213" s="28"/>
      <c r="J213" s="28"/>
      <c r="K213" s="28"/>
      <c r="L213" s="28"/>
      <c r="M213" s="28"/>
      <c r="N213" s="28"/>
      <c r="O213" s="28"/>
      <c r="P213" s="28"/>
      <c r="Q213" s="29"/>
      <c r="R213" s="145"/>
    </row>
    <row r="214" spans="1:23" ht="15" customHeight="1">
      <c r="B214" s="6"/>
      <c r="D214" s="6"/>
      <c r="R214" s="145"/>
    </row>
    <row r="215" spans="1:23" ht="30" customHeight="1">
      <c r="A215" s="6"/>
      <c r="B215" s="41"/>
      <c r="C215" s="20" t="s">
        <v>399</v>
      </c>
      <c r="D215" s="30"/>
      <c r="E215" s="21"/>
      <c r="F215" s="21"/>
      <c r="G215" s="21"/>
      <c r="H215" s="21"/>
      <c r="I215" s="21"/>
      <c r="J215" s="21"/>
      <c r="K215" s="21"/>
      <c r="L215" s="91"/>
      <c r="M215" s="91"/>
      <c r="N215" s="459"/>
      <c r="O215" s="460"/>
      <c r="P215" s="460"/>
      <c r="Q215" s="22"/>
      <c r="R215" s="145"/>
    </row>
    <row r="216" spans="1:23" ht="15" customHeight="1">
      <c r="A216" s="6"/>
      <c r="B216" s="25"/>
      <c r="C216" s="8" t="s">
        <v>72</v>
      </c>
      <c r="D216" s="8"/>
      <c r="E216" s="6"/>
      <c r="F216" s="6"/>
      <c r="G216" s="6"/>
      <c r="H216" s="6"/>
      <c r="I216" s="6"/>
      <c r="J216" s="432">
        <f>Budget!J91</f>
        <v>0</v>
      </c>
      <c r="K216" s="433"/>
      <c r="L216" s="6"/>
      <c r="M216" s="6"/>
      <c r="N216" s="6"/>
      <c r="O216" s="6"/>
      <c r="P216" s="6"/>
      <c r="Q216" s="23"/>
      <c r="R216" s="145"/>
    </row>
    <row r="217" spans="1:23" ht="15" customHeight="1">
      <c r="A217" s="6"/>
      <c r="B217" s="25"/>
      <c r="C217" s="8" t="s">
        <v>73</v>
      </c>
      <c r="D217" s="8"/>
      <c r="E217" s="6"/>
      <c r="F217" s="6"/>
      <c r="G217" s="6"/>
      <c r="H217" s="6"/>
      <c r="I217" s="6"/>
      <c r="J217" s="432">
        <f>Budget!J92</f>
        <v>0</v>
      </c>
      <c r="K217" s="433"/>
      <c r="L217" s="14"/>
      <c r="M217" s="6"/>
      <c r="O217" s="6"/>
      <c r="P217" s="6"/>
      <c r="Q217" s="23"/>
      <c r="R217" s="145"/>
    </row>
    <row r="218" spans="1:23" ht="15" customHeight="1">
      <c r="A218" s="6"/>
      <c r="B218" s="25"/>
      <c r="C218" s="8" t="s">
        <v>74</v>
      </c>
      <c r="D218" s="8"/>
      <c r="E218" s="6"/>
      <c r="F218" s="6"/>
      <c r="G218" s="6"/>
      <c r="H218" s="6"/>
      <c r="I218" s="6"/>
      <c r="J218" s="432">
        <f>Budget!J93</f>
        <v>0</v>
      </c>
      <c r="K218" s="433"/>
      <c r="L218" s="14"/>
      <c r="M218" s="14"/>
      <c r="N218" s="14"/>
      <c r="O218" s="6"/>
      <c r="P218" s="6"/>
      <c r="Q218" s="23"/>
      <c r="R218" s="145"/>
    </row>
    <row r="219" spans="1:23" ht="15" customHeight="1">
      <c r="A219" s="6"/>
      <c r="B219" s="25"/>
      <c r="C219" s="8"/>
      <c r="D219" s="8"/>
      <c r="E219" s="6"/>
      <c r="F219" s="6"/>
      <c r="G219" s="6"/>
      <c r="H219" s="6"/>
      <c r="I219" s="6"/>
      <c r="J219" s="6"/>
      <c r="K219" s="6"/>
      <c r="L219" s="14"/>
      <c r="M219" s="14"/>
      <c r="N219" s="14"/>
      <c r="O219" s="6"/>
      <c r="P219" s="6"/>
      <c r="Q219" s="23"/>
      <c r="R219" s="145"/>
    </row>
    <row r="220" spans="1:23" ht="15" customHeight="1">
      <c r="A220" s="6"/>
      <c r="B220" s="25"/>
      <c r="C220" s="8" t="s">
        <v>151</v>
      </c>
      <c r="D220" s="8"/>
      <c r="E220" s="8"/>
      <c r="F220" s="8"/>
      <c r="G220" s="8"/>
      <c r="H220" s="8"/>
      <c r="I220" s="6"/>
      <c r="J220" s="432">
        <f>SUM(Budget!J70:J74,Budget!J85)</f>
        <v>0</v>
      </c>
      <c r="K220" s="433"/>
      <c r="L220" s="6"/>
      <c r="M220" s="6"/>
      <c r="N220" s="14"/>
      <c r="O220" s="6"/>
      <c r="P220" s="6"/>
      <c r="Q220" s="23"/>
      <c r="R220" s="145"/>
    </row>
    <row r="221" spans="1:23" ht="7.5" customHeight="1">
      <c r="A221" s="6"/>
      <c r="B221" s="25"/>
      <c r="C221" s="8"/>
      <c r="D221" s="8"/>
      <c r="E221" s="8"/>
      <c r="F221" s="8"/>
      <c r="G221" s="8"/>
      <c r="H221" s="8"/>
      <c r="I221" s="6"/>
      <c r="J221" s="8"/>
      <c r="K221" s="8"/>
      <c r="L221" s="6"/>
      <c r="M221" s="6"/>
      <c r="N221" s="14"/>
      <c r="O221" s="6"/>
      <c r="P221" s="6"/>
      <c r="Q221" s="23"/>
      <c r="R221" s="145"/>
    </row>
    <row r="222" spans="1:23" ht="15" customHeight="1">
      <c r="A222" s="6"/>
      <c r="B222" s="25"/>
      <c r="C222" s="8" t="s">
        <v>492</v>
      </c>
      <c r="D222" s="8"/>
      <c r="E222" s="8"/>
      <c r="F222" s="8"/>
      <c r="G222" s="8"/>
      <c r="H222" s="8"/>
      <c r="I222" s="6"/>
      <c r="J222" s="461" t="str">
        <f>IF(Budget!J85="","",Budget!J85)</f>
        <v/>
      </c>
      <c r="K222" s="462"/>
      <c r="L222" s="6"/>
      <c r="M222" s="264"/>
      <c r="N222" s="14"/>
      <c r="O222" s="6"/>
      <c r="P222" s="6"/>
      <c r="Q222" s="23"/>
      <c r="R222" s="262" t="str">
        <f>IF(J222="","Bitte im Budget eingeben!","")</f>
        <v>Bitte im Budget eingeben!</v>
      </c>
    </row>
    <row r="223" spans="1:23" ht="15" customHeight="1">
      <c r="A223" s="6"/>
      <c r="B223" s="25"/>
      <c r="C223" s="8" t="s">
        <v>68</v>
      </c>
      <c r="D223" s="8"/>
      <c r="E223" s="8"/>
      <c r="F223" s="8"/>
      <c r="G223" s="8"/>
      <c r="H223" s="8"/>
      <c r="I223" s="6"/>
      <c r="J223" s="432">
        <f>Budget!J71</f>
        <v>0</v>
      </c>
      <c r="K223" s="433"/>
      <c r="L223" s="6"/>
      <c r="M223" s="6"/>
      <c r="N223" s="14"/>
      <c r="O223" s="6"/>
      <c r="P223" s="6"/>
      <c r="Q223" s="23"/>
      <c r="R223" s="145"/>
    </row>
    <row r="224" spans="1:23" ht="15" customHeight="1">
      <c r="A224" s="6"/>
      <c r="B224" s="25"/>
      <c r="C224" s="8" t="s">
        <v>69</v>
      </c>
      <c r="D224" s="8"/>
      <c r="E224" s="8"/>
      <c r="F224" s="8"/>
      <c r="G224" s="8"/>
      <c r="H224" s="8"/>
      <c r="I224" s="6"/>
      <c r="J224" s="432">
        <f>SUM(Budget!J72:J74)</f>
        <v>0</v>
      </c>
      <c r="K224" s="433"/>
      <c r="L224" s="6"/>
      <c r="M224" s="6"/>
      <c r="N224" s="14"/>
      <c r="O224" s="6"/>
      <c r="P224" s="6"/>
      <c r="Q224" s="23"/>
      <c r="R224" s="145"/>
    </row>
    <row r="225" spans="1:18" ht="7.5" customHeight="1">
      <c r="A225" s="6"/>
      <c r="B225" s="25"/>
      <c r="C225" s="8"/>
      <c r="D225" s="8"/>
      <c r="E225" s="8"/>
      <c r="F225" s="8"/>
      <c r="G225" s="8"/>
      <c r="H225" s="8"/>
      <c r="I225" s="6"/>
      <c r="J225" s="8"/>
      <c r="K225" s="8"/>
      <c r="L225" s="6"/>
      <c r="M225" s="6"/>
      <c r="N225" s="14"/>
      <c r="O225" s="6"/>
      <c r="P225" s="6"/>
      <c r="Q225" s="23"/>
      <c r="R225" s="145"/>
    </row>
    <row r="226" spans="1:18" ht="15" customHeight="1">
      <c r="A226" s="6"/>
      <c r="B226" s="25"/>
      <c r="C226" s="8" t="s">
        <v>147</v>
      </c>
      <c r="D226" s="8"/>
      <c r="E226" s="8"/>
      <c r="F226" s="8"/>
      <c r="G226" s="8"/>
      <c r="H226" s="8"/>
      <c r="I226" s="6"/>
      <c r="J226" s="432">
        <f>Budget!J70</f>
        <v>0</v>
      </c>
      <c r="K226" s="433"/>
      <c r="L226" s="6"/>
      <c r="M226" s="6"/>
      <c r="N226" s="14"/>
      <c r="O226" s="6"/>
      <c r="P226" s="6"/>
      <c r="Q226" s="23"/>
      <c r="R226" s="145"/>
    </row>
    <row r="227" spans="1:18" ht="7.5" customHeight="1">
      <c r="A227" s="6"/>
      <c r="B227" s="25"/>
      <c r="C227" s="8"/>
      <c r="D227" s="8"/>
      <c r="E227" s="8"/>
      <c r="F227" s="8"/>
      <c r="G227" s="8"/>
      <c r="H227" s="8"/>
      <c r="I227" s="6"/>
      <c r="J227" s="8"/>
      <c r="K227" s="8"/>
      <c r="L227" s="6"/>
      <c r="M227" s="6"/>
      <c r="N227" s="14"/>
      <c r="O227" s="6"/>
      <c r="P227" s="6"/>
      <c r="Q227" s="23"/>
      <c r="R227" s="145"/>
    </row>
    <row r="228" spans="1:18" ht="15" customHeight="1">
      <c r="A228" s="6"/>
      <c r="B228" s="25"/>
      <c r="C228" s="8" t="s">
        <v>70</v>
      </c>
      <c r="D228" s="8"/>
      <c r="E228" s="8"/>
      <c r="F228" s="8"/>
      <c r="G228" s="8"/>
      <c r="H228" s="8"/>
      <c r="I228" s="6"/>
      <c r="J228" s="432">
        <f>SUM(Budget!J75:J80)</f>
        <v>0</v>
      </c>
      <c r="K228" s="433"/>
      <c r="L228" s="6"/>
      <c r="M228" s="6"/>
      <c r="N228" s="14"/>
      <c r="O228" s="6"/>
      <c r="P228" s="6"/>
      <c r="Q228" s="23"/>
      <c r="R228" s="145"/>
    </row>
    <row r="229" spans="1:18" ht="7.5" customHeight="1">
      <c r="A229" s="6"/>
      <c r="B229" s="25"/>
      <c r="C229" s="8"/>
      <c r="D229" s="8"/>
      <c r="E229" s="8"/>
      <c r="F229" s="8"/>
      <c r="G229" s="8"/>
      <c r="H229" s="8"/>
      <c r="I229" s="6"/>
      <c r="J229" s="8"/>
      <c r="K229" s="8"/>
      <c r="L229" s="6"/>
      <c r="M229" s="6"/>
      <c r="N229" s="14"/>
      <c r="O229" s="6"/>
      <c r="P229" s="6"/>
      <c r="Q229" s="23"/>
      <c r="R229" s="145"/>
    </row>
    <row r="230" spans="1:18" ht="15" customHeight="1">
      <c r="A230" s="6"/>
      <c r="B230" s="25"/>
      <c r="C230" s="8" t="s">
        <v>75</v>
      </c>
      <c r="D230" s="8"/>
      <c r="E230" s="6"/>
      <c r="F230" s="6"/>
      <c r="G230" s="6"/>
      <c r="H230" s="6"/>
      <c r="I230" s="6"/>
      <c r="J230" s="432">
        <f>SUM(Budget!J60)</f>
        <v>0</v>
      </c>
      <c r="K230" s="433"/>
      <c r="L230" s="100"/>
      <c r="M230" s="14"/>
      <c r="N230" s="14"/>
      <c r="O230" s="6"/>
      <c r="P230" s="6"/>
      <c r="Q230" s="23"/>
      <c r="R230" s="145"/>
    </row>
    <row r="231" spans="1:18" ht="15" customHeight="1">
      <c r="A231" s="6"/>
      <c r="B231" s="25"/>
      <c r="C231" s="8" t="s">
        <v>408</v>
      </c>
      <c r="D231" s="8"/>
      <c r="E231" s="8"/>
      <c r="F231" s="8"/>
      <c r="G231" s="8"/>
      <c r="H231" s="8"/>
      <c r="I231" s="6"/>
      <c r="J231" s="432">
        <f>SUM(Budget!$J$62:'Budget'!$J$65)</f>
        <v>0</v>
      </c>
      <c r="K231" s="433"/>
      <c r="L231" s="6"/>
      <c r="M231" s="288"/>
      <c r="N231" s="14"/>
      <c r="O231" s="6"/>
      <c r="P231" s="6"/>
      <c r="Q231" s="23"/>
      <c r="R231" s="145"/>
    </row>
    <row r="232" spans="1:18" ht="7.5" customHeight="1">
      <c r="A232" s="6"/>
      <c r="B232" s="25"/>
      <c r="C232" s="8"/>
      <c r="D232" s="8"/>
      <c r="E232" s="8"/>
      <c r="F232" s="8"/>
      <c r="G232" s="8"/>
      <c r="H232" s="8"/>
      <c r="I232" s="6"/>
      <c r="J232" s="8"/>
      <c r="K232" s="8"/>
      <c r="L232" s="6"/>
      <c r="M232" s="6"/>
      <c r="N232" s="14"/>
      <c r="O232" s="6"/>
      <c r="P232" s="6"/>
      <c r="Q232" s="23"/>
      <c r="R232" s="145"/>
    </row>
    <row r="233" spans="1:18" ht="15" customHeight="1">
      <c r="A233" s="6"/>
      <c r="B233" s="25"/>
      <c r="C233" s="8" t="s">
        <v>366</v>
      </c>
      <c r="D233" s="8"/>
      <c r="E233" s="8"/>
      <c r="F233" s="8"/>
      <c r="G233" s="8"/>
      <c r="H233" s="8"/>
      <c r="I233" s="6"/>
      <c r="J233" s="436">
        <f>Budget!D24</f>
        <v>0</v>
      </c>
      <c r="K233" s="437"/>
      <c r="L233" s="6"/>
      <c r="M233" s="6"/>
      <c r="N233" s="14"/>
      <c r="O233" s="6"/>
      <c r="P233" s="6"/>
      <c r="Q233" s="23"/>
      <c r="R233" s="145"/>
    </row>
    <row r="234" spans="1:18" ht="15" customHeight="1">
      <c r="A234" s="6"/>
      <c r="B234" s="25"/>
      <c r="C234" s="8"/>
      <c r="D234" s="8"/>
      <c r="E234" s="8"/>
      <c r="F234" s="8"/>
      <c r="G234" s="8"/>
      <c r="H234" s="8"/>
      <c r="I234" s="8"/>
      <c r="J234" s="8"/>
      <c r="K234" s="8"/>
      <c r="L234" s="8"/>
      <c r="M234" s="6"/>
      <c r="N234" s="14"/>
      <c r="O234" s="6"/>
      <c r="P234" s="6"/>
      <c r="Q234" s="23"/>
      <c r="R234" s="145"/>
    </row>
    <row r="235" spans="1:18" ht="15" customHeight="1">
      <c r="A235" s="6"/>
      <c r="B235" s="25"/>
      <c r="C235" s="8" t="s">
        <v>234</v>
      </c>
      <c r="D235" s="8"/>
      <c r="E235" s="8"/>
      <c r="F235" s="8"/>
      <c r="G235" s="8"/>
      <c r="H235" s="8"/>
      <c r="I235" s="8"/>
      <c r="J235" s="434" t="str">
        <f>IF(F194="","Fehlt!",F194/100)</f>
        <v>Fehlt!</v>
      </c>
      <c r="K235" s="438"/>
      <c r="L235" s="8"/>
      <c r="M235" s="6"/>
      <c r="N235" s="14"/>
      <c r="O235" s="6"/>
      <c r="P235" s="6"/>
      <c r="Q235" s="23"/>
      <c r="R235" s="145"/>
    </row>
    <row r="236" spans="1:18" ht="7.5" customHeight="1">
      <c r="A236" s="6"/>
      <c r="B236" s="25"/>
      <c r="C236" s="8"/>
      <c r="D236" s="8"/>
      <c r="E236" s="8"/>
      <c r="F236" s="8"/>
      <c r="G236" s="8"/>
      <c r="H236" s="8"/>
      <c r="I236" s="6"/>
      <c r="J236" s="8"/>
      <c r="K236" s="8"/>
      <c r="L236" s="6"/>
      <c r="M236" s="6"/>
      <c r="N236" s="14"/>
      <c r="O236" s="6"/>
      <c r="P236" s="6"/>
      <c r="Q236" s="23"/>
      <c r="R236" s="145"/>
    </row>
    <row r="237" spans="1:18" ht="15" customHeight="1">
      <c r="A237" s="6"/>
      <c r="B237" s="25"/>
      <c r="C237" s="8" t="s">
        <v>235</v>
      </c>
      <c r="D237" s="8"/>
      <c r="E237" s="8"/>
      <c r="F237" s="8"/>
      <c r="G237" s="8"/>
      <c r="H237" s="8"/>
      <c r="I237" s="6"/>
      <c r="J237" s="434" t="str">
        <f>IF(J216=0,"",J217/J216)</f>
        <v/>
      </c>
      <c r="K237" s="435"/>
      <c r="L237" s="6"/>
      <c r="M237" s="6"/>
      <c r="N237" s="14"/>
      <c r="O237" s="6"/>
      <c r="P237" s="6"/>
      <c r="Q237" s="23"/>
      <c r="R237" s="145"/>
    </row>
    <row r="238" spans="1:18" ht="15" customHeight="1">
      <c r="A238" s="6"/>
      <c r="B238" s="25"/>
      <c r="C238" s="8" t="s">
        <v>233</v>
      </c>
      <c r="D238" s="8"/>
      <c r="E238" s="8"/>
      <c r="F238" s="8"/>
      <c r="G238" s="8"/>
      <c r="H238" s="8"/>
      <c r="I238" s="6"/>
      <c r="J238" s="434" t="str">
        <f>IF(J216=0,"",J220/J216)</f>
        <v/>
      </c>
      <c r="K238" s="435"/>
      <c r="L238" s="6"/>
      <c r="M238" s="6"/>
      <c r="N238" s="14"/>
      <c r="O238" s="6"/>
      <c r="P238" s="6"/>
      <c r="Q238" s="23"/>
      <c r="R238" s="145"/>
    </row>
    <row r="239" spans="1:18" ht="15" customHeight="1">
      <c r="A239" s="6"/>
      <c r="B239" s="25"/>
      <c r="C239" s="8" t="s">
        <v>493</v>
      </c>
      <c r="D239" s="8"/>
      <c r="E239" s="8"/>
      <c r="F239" s="8"/>
      <c r="G239" s="8"/>
      <c r="H239" s="8"/>
      <c r="I239" s="6"/>
      <c r="J239" s="434" t="str">
        <f>IF(J216=0,"",J222/J216)</f>
        <v/>
      </c>
      <c r="K239" s="435"/>
      <c r="L239" s="6"/>
      <c r="M239" s="288" t="str">
        <f>IF(J239="","",IF(J239&gt;0.8,"Beantragter Beitrag zu hoch",""))</f>
        <v/>
      </c>
      <c r="N239" s="14"/>
      <c r="O239" s="6"/>
      <c r="P239" s="6"/>
      <c r="Q239" s="23"/>
      <c r="R239" s="145"/>
    </row>
    <row r="240" spans="1:18" ht="15" customHeight="1">
      <c r="A240" s="6"/>
      <c r="B240" s="25"/>
      <c r="C240" s="8" t="s">
        <v>498</v>
      </c>
      <c r="D240" s="8"/>
      <c r="E240" s="8"/>
      <c r="F240" s="8"/>
      <c r="G240" s="8"/>
      <c r="H240" s="8"/>
      <c r="I240" s="6"/>
      <c r="J240" s="434" t="str">
        <f>IF(J235="Fehlt!","",IF(J216=0,"",J222/J216/J235))</f>
        <v/>
      </c>
      <c r="K240" s="435"/>
      <c r="L240" s="6"/>
      <c r="M240" s="6"/>
      <c r="N240" s="14"/>
      <c r="O240" s="6"/>
      <c r="P240" s="6"/>
      <c r="Q240" s="23"/>
      <c r="R240" s="145"/>
    </row>
    <row r="241" spans="1:18" ht="15" customHeight="1">
      <c r="A241" s="6"/>
      <c r="B241" s="25"/>
      <c r="C241" s="8"/>
      <c r="D241" s="8"/>
      <c r="E241" s="8"/>
      <c r="F241" s="8"/>
      <c r="G241" s="8"/>
      <c r="H241" s="8"/>
      <c r="I241" s="6"/>
      <c r="J241" s="14"/>
      <c r="K241" s="14"/>
      <c r="L241" s="6"/>
      <c r="M241" s="6"/>
      <c r="N241" s="14"/>
      <c r="O241" s="6"/>
      <c r="P241" s="6"/>
      <c r="Q241" s="23"/>
      <c r="R241" s="145"/>
    </row>
    <row r="242" spans="1:18" ht="15" customHeight="1">
      <c r="A242" s="6"/>
      <c r="B242" s="25"/>
      <c r="C242" s="8" t="s">
        <v>204</v>
      </c>
      <c r="D242" s="8"/>
      <c r="E242" s="8"/>
      <c r="F242" s="8"/>
      <c r="G242" s="8"/>
      <c r="H242" s="8"/>
      <c r="I242" s="6"/>
      <c r="J242" s="430" t="str">
        <f>'Projektaktivitäten geplant'!G11</f>
        <v/>
      </c>
      <c r="K242" s="431"/>
      <c r="L242" s="14"/>
      <c r="M242" s="6"/>
      <c r="N242" s="14"/>
      <c r="O242" s="6"/>
      <c r="P242" s="6"/>
      <c r="Q242" s="23"/>
      <c r="R242" s="148"/>
    </row>
    <row r="243" spans="1:18" ht="15" customHeight="1">
      <c r="A243" s="6"/>
      <c r="B243" s="25"/>
      <c r="C243" s="8" t="s">
        <v>228</v>
      </c>
      <c r="D243" s="8"/>
      <c r="E243" s="8"/>
      <c r="F243" s="8"/>
      <c r="G243" s="8"/>
      <c r="H243" s="8"/>
      <c r="I243" s="6"/>
      <c r="J243" s="427" t="str">
        <f>IF(J242="","",ROUND(J216/J242,1))</f>
        <v/>
      </c>
      <c r="K243" s="428"/>
      <c r="L243" s="14"/>
      <c r="M243" s="6"/>
      <c r="N243" s="14"/>
      <c r="O243" s="6"/>
      <c r="P243" s="6"/>
      <c r="Q243" s="23"/>
      <c r="R243" s="145"/>
    </row>
    <row r="244" spans="1:18" ht="15" customHeight="1">
      <c r="A244" s="6"/>
      <c r="B244" s="25"/>
      <c r="C244" s="8" t="s">
        <v>388</v>
      </c>
      <c r="D244" s="8"/>
      <c r="E244" s="8"/>
      <c r="F244" s="8"/>
      <c r="G244" s="8"/>
      <c r="H244" s="8"/>
      <c r="I244" s="6"/>
      <c r="J244" s="427" t="str">
        <f>IF(J242="","",ROUND((J216-(J230+J231))/J242,1))</f>
        <v/>
      </c>
      <c r="K244" s="428"/>
      <c r="L244" s="14"/>
      <c r="M244" s="6"/>
      <c r="N244" s="14"/>
      <c r="O244" s="6"/>
      <c r="P244" s="6"/>
      <c r="Q244" s="23"/>
      <c r="R244" s="145"/>
    </row>
    <row r="245" spans="1:18" ht="15" customHeight="1">
      <c r="A245" s="6"/>
      <c r="B245" s="25"/>
      <c r="C245" s="8" t="s">
        <v>409</v>
      </c>
      <c r="D245" s="8"/>
      <c r="E245" s="8"/>
      <c r="F245" s="8"/>
      <c r="G245" s="8"/>
      <c r="H245" s="8"/>
      <c r="I245" s="6"/>
      <c r="J245" s="427" t="str">
        <f>IF(J242="","",IF(J235="Fehlt!","",ROUND(J222/(J242*J235),1)))</f>
        <v/>
      </c>
      <c r="K245" s="428"/>
      <c r="L245" s="14"/>
      <c r="M245" s="6"/>
      <c r="N245" s="14"/>
      <c r="O245" s="6"/>
      <c r="P245" s="6"/>
      <c r="Q245" s="23"/>
      <c r="R245" s="145"/>
    </row>
    <row r="246" spans="1:18" ht="7.5" customHeight="1">
      <c r="A246" s="6"/>
      <c r="B246" s="25"/>
      <c r="C246" s="8"/>
      <c r="D246" s="8"/>
      <c r="E246" s="8"/>
      <c r="F246" s="8"/>
      <c r="G246" s="8"/>
      <c r="H246" s="8"/>
      <c r="I246" s="6"/>
      <c r="J246" s="211"/>
      <c r="K246" s="14"/>
      <c r="L246" s="14"/>
      <c r="M246" s="6"/>
      <c r="N246" s="14"/>
      <c r="O246" s="6"/>
      <c r="P246" s="6"/>
      <c r="Q246" s="23"/>
      <c r="R246" s="145"/>
    </row>
    <row r="247" spans="1:18" ht="15" customHeight="1">
      <c r="A247" s="6"/>
      <c r="B247" s="25"/>
      <c r="C247" s="8" t="s">
        <v>71</v>
      </c>
      <c r="D247" s="8"/>
      <c r="E247" s="8"/>
      <c r="F247" s="8"/>
      <c r="G247" s="8"/>
      <c r="H247" s="8"/>
      <c r="I247" s="6"/>
      <c r="J247" s="463" t="str">
        <f>'Projektaktivitäten geplant'!K11</f>
        <v/>
      </c>
      <c r="K247" s="435"/>
      <c r="L247" s="14"/>
      <c r="M247" s="6"/>
      <c r="N247" s="14"/>
      <c r="O247" s="6"/>
      <c r="P247" s="6"/>
      <c r="Q247" s="23"/>
      <c r="R247" s="145"/>
    </row>
    <row r="248" spans="1:18" ht="15" customHeight="1">
      <c r="A248" s="6"/>
      <c r="B248" s="25"/>
      <c r="C248" s="8" t="s">
        <v>78</v>
      </c>
      <c r="D248" s="8"/>
      <c r="E248" s="8"/>
      <c r="F248" s="8"/>
      <c r="G248" s="8"/>
      <c r="H248" s="8"/>
      <c r="I248" s="6"/>
      <c r="J248" s="427" t="str">
        <f>IF(J247="","",ROUND(J216/J247,1))</f>
        <v/>
      </c>
      <c r="K248" s="428"/>
      <c r="L248" s="14"/>
      <c r="M248" s="6"/>
      <c r="N248" s="14"/>
      <c r="O248" s="6"/>
      <c r="P248" s="6"/>
      <c r="Q248" s="23"/>
      <c r="R248" s="145"/>
    </row>
    <row r="249" spans="1:18" ht="15" customHeight="1">
      <c r="A249" s="6"/>
      <c r="B249" s="25"/>
      <c r="C249" s="8" t="s">
        <v>415</v>
      </c>
      <c r="D249" s="8"/>
      <c r="E249" s="8"/>
      <c r="F249" s="8"/>
      <c r="G249" s="8"/>
      <c r="H249" s="8"/>
      <c r="I249" s="6"/>
      <c r="J249" s="427" t="str">
        <f>IF(J247="","",ROUND((J216-(J230+J231))/J247,1))</f>
        <v/>
      </c>
      <c r="K249" s="428"/>
      <c r="L249" s="14"/>
      <c r="M249" s="6"/>
      <c r="N249" s="14"/>
      <c r="O249" s="6"/>
      <c r="P249" s="6"/>
      <c r="Q249" s="23"/>
      <c r="R249" s="145"/>
    </row>
    <row r="250" spans="1:18" ht="15" customHeight="1">
      <c r="A250" s="6"/>
      <c r="B250" s="25"/>
      <c r="C250" s="8" t="s">
        <v>410</v>
      </c>
      <c r="D250" s="8"/>
      <c r="E250" s="8"/>
      <c r="F250" s="8"/>
      <c r="G250" s="8"/>
      <c r="H250" s="8"/>
      <c r="I250" s="6"/>
      <c r="J250" s="427" t="str">
        <f>IF(J247="","",IF(J235="Fehlt!","",ROUND($J$222/(J247*J235),1)))</f>
        <v/>
      </c>
      <c r="K250" s="428"/>
      <c r="L250" s="14"/>
      <c r="M250" s="6"/>
      <c r="N250" s="14"/>
      <c r="O250" s="6"/>
      <c r="P250" s="6"/>
      <c r="Q250" s="23"/>
      <c r="R250" s="145"/>
    </row>
    <row r="251" spans="1:18" ht="7.5" customHeight="1">
      <c r="A251" s="6"/>
      <c r="B251" s="25"/>
      <c r="C251" s="8"/>
      <c r="D251" s="8"/>
      <c r="E251" s="8"/>
      <c r="F251" s="8"/>
      <c r="G251" s="8"/>
      <c r="H251" s="8"/>
      <c r="I251" s="6"/>
      <c r="J251" s="211"/>
      <c r="K251" s="14"/>
      <c r="L251" s="14"/>
      <c r="M251" s="6"/>
      <c r="N251" s="14"/>
      <c r="O251" s="6"/>
      <c r="P251" s="6"/>
      <c r="Q251" s="23"/>
      <c r="R251" s="145"/>
    </row>
    <row r="252" spans="1:18" ht="15" customHeight="1">
      <c r="A252" s="6"/>
      <c r="B252" s="25"/>
      <c r="C252" s="8" t="s">
        <v>342</v>
      </c>
      <c r="D252" s="8"/>
      <c r="E252" s="8"/>
      <c r="F252" s="8"/>
      <c r="G252" s="8"/>
      <c r="H252" s="8"/>
      <c r="I252" s="6"/>
      <c r="J252" s="430" t="str">
        <f>IF('Projektaktivitäten geplant'!E11=0,"",'Projektaktivitäten geplant'!E11)</f>
        <v/>
      </c>
      <c r="K252" s="431"/>
      <c r="L252" s="14"/>
      <c r="M252" s="6"/>
      <c r="N252" s="14"/>
      <c r="O252" s="6"/>
      <c r="P252" s="6"/>
      <c r="Q252" s="23"/>
      <c r="R252" s="145"/>
    </row>
    <row r="253" spans="1:18" ht="15" customHeight="1">
      <c r="A253" s="6"/>
      <c r="B253" s="25"/>
      <c r="C253" s="8" t="s">
        <v>414</v>
      </c>
      <c r="D253" s="8"/>
      <c r="E253" s="8"/>
      <c r="F253" s="8"/>
      <c r="G253" s="8"/>
      <c r="H253" s="8"/>
      <c r="I253" s="6"/>
      <c r="J253" s="427" t="str">
        <f>IF(J252="","",ROUND(J216/J252,1))</f>
        <v/>
      </c>
      <c r="K253" s="428"/>
      <c r="L253" s="99"/>
      <c r="M253" s="6"/>
      <c r="N253" s="14"/>
      <c r="O253" s="6"/>
      <c r="P253" s="6"/>
      <c r="Q253" s="23"/>
      <c r="R253" s="145"/>
    </row>
    <row r="254" spans="1:18" ht="15" customHeight="1">
      <c r="A254" s="6"/>
      <c r="B254" s="25"/>
      <c r="C254" s="8" t="s">
        <v>416</v>
      </c>
      <c r="D254" s="8"/>
      <c r="E254" s="8"/>
      <c r="F254" s="8"/>
      <c r="G254" s="8"/>
      <c r="H254" s="8"/>
      <c r="I254" s="6"/>
      <c r="J254" s="427" t="str">
        <f>IF(J252="","",ROUND((J216-(J230+J231))/J252,1))</f>
        <v/>
      </c>
      <c r="K254" s="428"/>
      <c r="L254" s="14"/>
      <c r="M254" s="6"/>
      <c r="N254" s="14"/>
      <c r="O254" s="6"/>
      <c r="P254" s="6"/>
      <c r="Q254" s="23"/>
      <c r="R254" s="145"/>
    </row>
    <row r="255" spans="1:18" ht="15" customHeight="1">
      <c r="A255" s="6"/>
      <c r="B255" s="25"/>
      <c r="C255" s="8" t="s">
        <v>411</v>
      </c>
      <c r="D255" s="8"/>
      <c r="E255" s="8"/>
      <c r="F255" s="8"/>
      <c r="G255" s="8"/>
      <c r="H255" s="8"/>
      <c r="I255" s="6"/>
      <c r="J255" s="427" t="str">
        <f>IF(J252="","",IF(J228="Fehlt!","",ROUND(J222/(J252*J235),1)))</f>
        <v/>
      </c>
      <c r="K255" s="428"/>
      <c r="L255" s="14"/>
      <c r="M255" s="6"/>
      <c r="N255" s="14"/>
      <c r="O255" s="6"/>
      <c r="P255" s="6"/>
      <c r="Q255" s="23"/>
      <c r="R255" s="145"/>
    </row>
    <row r="256" spans="1:18" ht="7.5" customHeight="1">
      <c r="A256" s="6"/>
      <c r="B256" s="25"/>
      <c r="C256" s="8"/>
      <c r="D256" s="8"/>
      <c r="E256" s="8"/>
      <c r="F256" s="8"/>
      <c r="G256" s="8"/>
      <c r="H256" s="8"/>
      <c r="I256" s="6"/>
      <c r="J256" s="211"/>
      <c r="K256" s="14"/>
      <c r="L256" s="14"/>
      <c r="M256" s="6"/>
      <c r="N256" s="14"/>
      <c r="O256" s="6"/>
      <c r="P256" s="6"/>
      <c r="Q256" s="23"/>
      <c r="R256" s="145"/>
    </row>
    <row r="257" spans="1:23" ht="15" customHeight="1">
      <c r="A257" s="6"/>
      <c r="B257" s="25"/>
      <c r="C257" s="315" t="s">
        <v>413</v>
      </c>
      <c r="D257" s="315"/>
      <c r="E257" s="315"/>
      <c r="F257" s="315"/>
      <c r="G257" s="8"/>
      <c r="H257" s="8"/>
      <c r="I257" s="6"/>
      <c r="J257" s="463" t="str">
        <f>IF(SUM('Medienprodukte geplant'!C11,'Medienprodukte geplant'!L11)=0,"",SUM('Medienprodukte geplant'!C11,'Medienprodukte geplant'!L11))</f>
        <v/>
      </c>
      <c r="K257" s="431"/>
      <c r="L257" s="14"/>
      <c r="M257" s="6"/>
      <c r="N257" s="14"/>
      <c r="O257" s="6"/>
      <c r="P257" s="6"/>
      <c r="Q257" s="23"/>
      <c r="R257" s="145"/>
      <c r="U257" s="312"/>
      <c r="V257" s="312"/>
      <c r="W257" s="312"/>
    </row>
    <row r="258" spans="1:23" ht="15" customHeight="1">
      <c r="A258" s="6"/>
      <c r="B258" s="25"/>
      <c r="C258" s="315" t="s">
        <v>343</v>
      </c>
      <c r="D258" s="315"/>
      <c r="E258" s="315"/>
      <c r="F258" s="315"/>
      <c r="G258" s="8"/>
      <c r="H258" s="8"/>
      <c r="I258" s="6"/>
      <c r="J258" s="427" t="str">
        <f>IF(J257="","",ROUND(J216/J257,1))</f>
        <v/>
      </c>
      <c r="K258" s="428"/>
      <c r="L258" s="99"/>
      <c r="M258" s="6"/>
      <c r="N258" s="14"/>
      <c r="O258" s="6"/>
      <c r="P258" s="6"/>
      <c r="Q258" s="23"/>
      <c r="R258" s="145"/>
      <c r="U258" s="312"/>
      <c r="V258" s="312"/>
      <c r="W258" s="312"/>
    </row>
    <row r="259" spans="1:23" ht="15" customHeight="1">
      <c r="A259" s="6"/>
      <c r="B259" s="25"/>
      <c r="C259" s="315" t="s">
        <v>417</v>
      </c>
      <c r="D259" s="315"/>
      <c r="E259" s="315"/>
      <c r="F259" s="315"/>
      <c r="G259" s="8"/>
      <c r="H259" s="8"/>
      <c r="I259" s="6"/>
      <c r="J259" s="427" t="str">
        <f>IF(J257="","",ROUND((J216-(J230+J231))/J257,1))</f>
        <v/>
      </c>
      <c r="K259" s="428"/>
      <c r="L259" s="14"/>
      <c r="M259" s="6"/>
      <c r="N259" s="14"/>
      <c r="O259" s="6"/>
      <c r="P259" s="6"/>
      <c r="Q259" s="23"/>
      <c r="R259" s="145"/>
      <c r="U259" s="312"/>
      <c r="V259" s="312"/>
      <c r="W259" s="312"/>
    </row>
    <row r="260" spans="1:23" ht="15" customHeight="1">
      <c r="A260" s="6"/>
      <c r="B260" s="25"/>
      <c r="C260" s="315" t="s">
        <v>412</v>
      </c>
      <c r="D260" s="315"/>
      <c r="E260" s="315"/>
      <c r="F260" s="315"/>
      <c r="G260" s="8"/>
      <c r="H260" s="8"/>
      <c r="I260" s="6"/>
      <c r="J260" s="427" t="str">
        <f>IF(J257="","",IF(J235="Fehlt!","",ROUND(J222/(J257*J235),1)))</f>
        <v/>
      </c>
      <c r="K260" s="428"/>
      <c r="L260" s="14"/>
      <c r="M260" s="6"/>
      <c r="N260" s="14"/>
      <c r="O260" s="6"/>
      <c r="P260" s="6"/>
      <c r="Q260" s="23"/>
      <c r="R260" s="145"/>
    </row>
    <row r="261" spans="1:23" ht="7.5" customHeight="1">
      <c r="A261" s="6"/>
      <c r="B261" s="27"/>
      <c r="C261" s="28"/>
      <c r="D261" s="28"/>
      <c r="E261" s="28"/>
      <c r="F261" s="28"/>
      <c r="G261" s="28"/>
      <c r="H261" s="28"/>
      <c r="I261" s="28"/>
      <c r="J261" s="28"/>
      <c r="K261" s="28"/>
      <c r="L261" s="28"/>
      <c r="M261" s="28"/>
      <c r="N261" s="28"/>
      <c r="O261" s="28"/>
      <c r="P261" s="28"/>
      <c r="Q261" s="29"/>
      <c r="R261" s="145"/>
    </row>
    <row r="262" spans="1:23" ht="15" customHeight="1">
      <c r="A262" s="6"/>
      <c r="B262" s="6"/>
      <c r="C262" s="6"/>
      <c r="D262" s="6"/>
      <c r="E262" s="6"/>
      <c r="F262" s="6"/>
      <c r="G262" s="6"/>
      <c r="H262" s="6"/>
      <c r="I262" s="6"/>
      <c r="J262" s="6"/>
      <c r="K262" s="6"/>
      <c r="L262" s="6"/>
      <c r="M262" s="6"/>
      <c r="N262" s="6"/>
      <c r="O262" s="6"/>
      <c r="P262" s="6"/>
      <c r="R262" s="145"/>
    </row>
    <row r="263" spans="1:23" ht="30" customHeight="1">
      <c r="B263" s="41"/>
      <c r="C263" s="20" t="s">
        <v>446</v>
      </c>
      <c r="D263" s="21"/>
      <c r="E263" s="21"/>
      <c r="F263" s="21"/>
      <c r="G263" s="21"/>
      <c r="H263" s="21"/>
      <c r="I263" s="21"/>
      <c r="J263" s="21"/>
      <c r="K263" s="21"/>
      <c r="L263" s="21"/>
      <c r="M263" s="21"/>
      <c r="N263" s="21"/>
      <c r="O263" s="21"/>
      <c r="P263" s="21"/>
      <c r="Q263" s="22"/>
    </row>
    <row r="264" spans="1:23" s="312" customFormat="1" ht="15" customHeight="1">
      <c r="B264" s="313"/>
      <c r="C264" s="201" t="s">
        <v>447</v>
      </c>
      <c r="D264" s="201"/>
      <c r="E264" s="201"/>
      <c r="F264" s="201"/>
      <c r="G264" s="201"/>
      <c r="H264" s="201"/>
      <c r="I264" s="201"/>
      <c r="J264" s="201"/>
      <c r="K264" s="201"/>
      <c r="L264" s="201"/>
      <c r="M264" s="201"/>
      <c r="N264" s="201"/>
      <c r="O264" s="201"/>
      <c r="P264" s="201"/>
      <c r="Q264" s="311"/>
      <c r="U264" s="2"/>
      <c r="V264" s="2"/>
      <c r="W264" s="2"/>
    </row>
    <row r="265" spans="1:23" s="312" customFormat="1" ht="15" customHeight="1">
      <c r="B265" s="313"/>
      <c r="C265" s="201" t="s">
        <v>448</v>
      </c>
      <c r="D265" s="201"/>
      <c r="E265" s="201"/>
      <c r="F265" s="201"/>
      <c r="G265" s="201"/>
      <c r="H265" s="201"/>
      <c r="I265" s="201"/>
      <c r="J265" s="201"/>
      <c r="K265" s="201"/>
      <c r="L265" s="201"/>
      <c r="M265" s="201"/>
      <c r="N265" s="201"/>
      <c r="O265" s="201"/>
      <c r="P265" s="201"/>
      <c r="Q265" s="311"/>
      <c r="U265" s="2"/>
      <c r="V265" s="2"/>
      <c r="W265" s="2"/>
    </row>
    <row r="266" spans="1:23" s="312" customFormat="1" ht="15" customHeight="1">
      <c r="B266" s="313"/>
      <c r="C266" s="201"/>
      <c r="D266" s="201"/>
      <c r="E266" s="201"/>
      <c r="F266" s="201"/>
      <c r="G266" s="201"/>
      <c r="H266" s="201"/>
      <c r="I266" s="201"/>
      <c r="J266" s="201"/>
      <c r="K266" s="201"/>
      <c r="L266" s="201"/>
      <c r="M266" s="201"/>
      <c r="N266" s="201"/>
      <c r="O266" s="201"/>
      <c r="P266" s="201"/>
      <c r="Q266" s="311"/>
      <c r="U266" s="2"/>
      <c r="V266" s="2"/>
      <c r="W266" s="2"/>
    </row>
    <row r="267" spans="1:23" ht="22.5" customHeight="1">
      <c r="B267" s="25"/>
      <c r="C267" s="454" t="str">
        <f>CONCATENATE(G39," ",M39)</f>
        <v xml:space="preserve"> </v>
      </c>
      <c r="D267" s="455"/>
      <c r="E267" s="6"/>
      <c r="F267" s="454" t="str">
        <f>IF(K43="","",K43)</f>
        <v/>
      </c>
      <c r="G267" s="456"/>
      <c r="H267" s="457"/>
      <c r="I267" s="6"/>
      <c r="J267" s="458"/>
      <c r="K267" s="390"/>
      <c r="L267" s="6"/>
      <c r="M267" s="6"/>
      <c r="N267" s="6"/>
      <c r="O267" s="6"/>
      <c r="P267" s="6"/>
      <c r="Q267" s="23"/>
      <c r="R267" s="145"/>
    </row>
    <row r="268" spans="1:23" ht="22.5" customHeight="1">
      <c r="B268" s="25"/>
      <c r="C268" s="8" t="s">
        <v>449</v>
      </c>
      <c r="E268" s="6"/>
      <c r="F268" s="8" t="s">
        <v>112</v>
      </c>
      <c r="G268" s="6"/>
      <c r="I268" s="6"/>
      <c r="J268" s="8" t="s">
        <v>450</v>
      </c>
      <c r="K268" s="6"/>
      <c r="M268" s="6" t="s">
        <v>451</v>
      </c>
      <c r="O268" s="6"/>
      <c r="P268" s="6"/>
      <c r="Q268" s="23"/>
      <c r="R268" s="145"/>
    </row>
    <row r="269" spans="1:23" ht="7.5" customHeight="1">
      <c r="B269" s="27"/>
      <c r="C269" s="28"/>
      <c r="D269" s="28"/>
      <c r="E269" s="28"/>
      <c r="F269" s="28"/>
      <c r="G269" s="28"/>
      <c r="H269" s="28"/>
      <c r="I269" s="28"/>
      <c r="J269" s="28"/>
      <c r="K269" s="28"/>
      <c r="L269" s="28"/>
      <c r="M269" s="28"/>
      <c r="N269" s="28"/>
      <c r="O269" s="28"/>
      <c r="P269" s="28"/>
      <c r="Q269" s="29"/>
      <c r="R269" s="145"/>
    </row>
  </sheetData>
  <sheetProtection algorithmName="SHA-512" hashValue="kiXs0P5BU0wK/p9riplPJ4YOraLDeaHSkLdVIT1fkGV3TLGpaYFKbQzrLznnH0od2GANefiujrcc0RJUPmNPng==" saltValue="ali/FZFvkBfJbYD3ShgMuQ==" spinCount="100000" sheet="1" objects="1" scenarios="1"/>
  <mergeCells count="133">
    <mergeCell ref="E39:F39"/>
    <mergeCell ref="E36:P36"/>
    <mergeCell ref="G43:H43"/>
    <mergeCell ref="E44:P44"/>
    <mergeCell ref="E42:P42"/>
    <mergeCell ref="E43:F43"/>
    <mergeCell ref="E46:P46"/>
    <mergeCell ref="I43:J43"/>
    <mergeCell ref="E38:P38"/>
    <mergeCell ref="M39:P39"/>
    <mergeCell ref="G39:J39"/>
    <mergeCell ref="E40:P40"/>
    <mergeCell ref="K39:L39"/>
    <mergeCell ref="C267:D267"/>
    <mergeCell ref="F267:H267"/>
    <mergeCell ref="J267:K267"/>
    <mergeCell ref="J230:K230"/>
    <mergeCell ref="N215:P215"/>
    <mergeCell ref="J260:K260"/>
    <mergeCell ref="J222:K222"/>
    <mergeCell ref="J216:K216"/>
    <mergeCell ref="J218:K218"/>
    <mergeCell ref="J247:K247"/>
    <mergeCell ref="J259:K259"/>
    <mergeCell ref="J238:K238"/>
    <mergeCell ref="J239:K239"/>
    <mergeCell ref="J217:K217"/>
    <mergeCell ref="J228:K228"/>
    <mergeCell ref="J223:K223"/>
    <mergeCell ref="J226:K226"/>
    <mergeCell ref="J258:K258"/>
    <mergeCell ref="J257:K257"/>
    <mergeCell ref="J245:K245"/>
    <mergeCell ref="J254:K254"/>
    <mergeCell ref="J255:K255"/>
    <mergeCell ref="N2:P2"/>
    <mergeCell ref="E34:P34"/>
    <mergeCell ref="C9:E9"/>
    <mergeCell ref="F9:P9"/>
    <mergeCell ref="C10:E10"/>
    <mergeCell ref="C28:H28"/>
    <mergeCell ref="C6:P6"/>
    <mergeCell ref="C7:P7"/>
    <mergeCell ref="C33:P33"/>
    <mergeCell ref="C29:P29"/>
    <mergeCell ref="F10:P10"/>
    <mergeCell ref="C12:J12"/>
    <mergeCell ref="C18:H18"/>
    <mergeCell ref="J248:K248"/>
    <mergeCell ref="C103:P103"/>
    <mergeCell ref="C68:P68"/>
    <mergeCell ref="J244:K244"/>
    <mergeCell ref="J252:K252"/>
    <mergeCell ref="J253:K253"/>
    <mergeCell ref="J231:K231"/>
    <mergeCell ref="J224:K224"/>
    <mergeCell ref="J249:K249"/>
    <mergeCell ref="J250:K250"/>
    <mergeCell ref="J243:K243"/>
    <mergeCell ref="J240:K240"/>
    <mergeCell ref="J242:K242"/>
    <mergeCell ref="J233:K233"/>
    <mergeCell ref="J235:K235"/>
    <mergeCell ref="J237:K237"/>
    <mergeCell ref="J202:P202"/>
    <mergeCell ref="D208:P208"/>
    <mergeCell ref="J220:K220"/>
    <mergeCell ref="C212:P212"/>
    <mergeCell ref="J211:P211"/>
    <mergeCell ref="D206:H206"/>
    <mergeCell ref="J206:P206"/>
    <mergeCell ref="E164:P164"/>
    <mergeCell ref="J204:P204"/>
    <mergeCell ref="E176:P176"/>
    <mergeCell ref="D202:H202"/>
    <mergeCell ref="D204:H204"/>
    <mergeCell ref="C201:P201"/>
    <mergeCell ref="C169:P169"/>
    <mergeCell ref="F192:P192"/>
    <mergeCell ref="C172:P172"/>
    <mergeCell ref="R108:Y108"/>
    <mergeCell ref="E95:P95"/>
    <mergeCell ref="C64:P64"/>
    <mergeCell ref="I73:P73"/>
    <mergeCell ref="L110:P110"/>
    <mergeCell ref="C179:P179"/>
    <mergeCell ref="C100:P100"/>
    <mergeCell ref="E88:P88"/>
    <mergeCell ref="I91:K91"/>
    <mergeCell ref="C112:P112"/>
    <mergeCell ref="C106:Q106"/>
    <mergeCell ref="C155:P155"/>
    <mergeCell ref="L107:P108"/>
    <mergeCell ref="J114:L114"/>
    <mergeCell ref="G52:J52"/>
    <mergeCell ref="E55:P55"/>
    <mergeCell ref="E56:F56"/>
    <mergeCell ref="E150:I150"/>
    <mergeCell ref="E79:P79"/>
    <mergeCell ref="E53:P53"/>
    <mergeCell ref="M54:P54"/>
    <mergeCell ref="G56:J56"/>
    <mergeCell ref="C61:P61"/>
    <mergeCell ref="E52:F52"/>
    <mergeCell ref="K52:L52"/>
    <mergeCell ref="M52:P52"/>
    <mergeCell ref="C70:P70"/>
    <mergeCell ref="C98:P98"/>
    <mergeCell ref="K54:L54"/>
    <mergeCell ref="R37:Y37"/>
    <mergeCell ref="C107:J107"/>
    <mergeCell ref="R30:Y30"/>
    <mergeCell ref="I30:P30"/>
    <mergeCell ref="C35:D35"/>
    <mergeCell ref="C37:D39"/>
    <mergeCell ref="G45:J45"/>
    <mergeCell ref="E41:H41"/>
    <mergeCell ref="I41:P41"/>
    <mergeCell ref="E54:F54"/>
    <mergeCell ref="G54:J54"/>
    <mergeCell ref="R50:Y50"/>
    <mergeCell ref="E45:F45"/>
    <mergeCell ref="C50:D51"/>
    <mergeCell ref="K43:P43"/>
    <mergeCell ref="E51:P51"/>
    <mergeCell ref="K47:L47"/>
    <mergeCell ref="M47:P47"/>
    <mergeCell ref="K45:L45"/>
    <mergeCell ref="M45:P45"/>
    <mergeCell ref="E47:F47"/>
    <mergeCell ref="G47:J47"/>
    <mergeCell ref="E49:P49"/>
    <mergeCell ref="E35:P35"/>
  </mergeCells>
  <phoneticPr fontId="15" type="noConversion"/>
  <conditionalFormatting sqref="C145">
    <cfRule type="expression" dxfId="389" priority="100" stopIfTrue="1">
      <formula>H141="x"</formula>
    </cfRule>
    <cfRule type="expression" dxfId="388" priority="101" stopIfTrue="1">
      <formula>I141="x"</formula>
    </cfRule>
  </conditionalFormatting>
  <conditionalFormatting sqref="C149">
    <cfRule type="expression" dxfId="387" priority="5" stopIfTrue="1">
      <formula>H145="x"</formula>
    </cfRule>
    <cfRule type="expression" dxfId="386" priority="6" stopIfTrue="1">
      <formula>I145="x"</formula>
    </cfRule>
  </conditionalFormatting>
  <conditionalFormatting sqref="C182">
    <cfRule type="expression" dxfId="385" priority="184" stopIfTrue="1">
      <formula>B182="x"</formula>
    </cfRule>
  </conditionalFormatting>
  <conditionalFormatting sqref="C184">
    <cfRule type="expression" dxfId="384" priority="4036" stopIfTrue="1">
      <formula>#REF!="x"</formula>
    </cfRule>
  </conditionalFormatting>
  <conditionalFormatting sqref="C150:E150">
    <cfRule type="expression" dxfId="383" priority="76" stopIfTrue="1">
      <formula>B150="x"</formula>
    </cfRule>
  </conditionalFormatting>
  <conditionalFormatting sqref="C190:E190">
    <cfRule type="expression" dxfId="382" priority="57" stopIfTrue="1">
      <formula>B190="x"</formula>
    </cfRule>
  </conditionalFormatting>
  <conditionalFormatting sqref="C147:G147 D130 R141:T143 D141:D146">
    <cfRule type="expression" dxfId="381" priority="115" stopIfTrue="1">
      <formula>B130="x"</formula>
    </cfRule>
  </conditionalFormatting>
  <conditionalFormatting sqref="D13 F13:H13 D20 D22 D24 F37 H37 F50 H50 N82 K83:L84 J84 D86 F162 D184">
    <cfRule type="expression" dxfId="380" priority="377" stopIfTrue="1">
      <formula>C13="x"</formula>
    </cfRule>
  </conditionalFormatting>
  <conditionalFormatting sqref="D16 F16:H16">
    <cfRule type="expression" dxfId="379" priority="32" stopIfTrue="1">
      <formula>C16="x"</formula>
    </cfRule>
  </conditionalFormatting>
  <conditionalFormatting sqref="D30 F30:H30">
    <cfRule type="expression" dxfId="378" priority="60" stopIfTrue="1">
      <formula>C30="x"</formula>
    </cfRule>
  </conditionalFormatting>
  <conditionalFormatting sqref="D75">
    <cfRule type="expression" dxfId="377" priority="328" stopIfTrue="1">
      <formula>C75="x"</formula>
    </cfRule>
  </conditionalFormatting>
  <conditionalFormatting sqref="D77">
    <cfRule type="expression" dxfId="376" priority="327" stopIfTrue="1">
      <formula>C77="x"</formula>
    </cfRule>
  </conditionalFormatting>
  <conditionalFormatting sqref="D79">
    <cfRule type="expression" dxfId="375" priority="325" stopIfTrue="1">
      <formula>C79="x"</formula>
    </cfRule>
  </conditionalFormatting>
  <conditionalFormatting sqref="D88">
    <cfRule type="expression" dxfId="374" priority="314" stopIfTrue="1">
      <formula>C88="x"</formula>
    </cfRule>
  </conditionalFormatting>
  <conditionalFormatting sqref="D91">
    <cfRule type="expression" dxfId="373" priority="306" stopIfTrue="1">
      <formula>C91="x"</formula>
    </cfRule>
  </conditionalFormatting>
  <conditionalFormatting sqref="D93:D96">
    <cfRule type="expression" dxfId="372" priority="302" stopIfTrue="1">
      <formula>C93="x"</formula>
    </cfRule>
  </conditionalFormatting>
  <conditionalFormatting sqref="D144:D146 E144:F144">
    <cfRule type="expression" dxfId="371" priority="4004" stopIfTrue="1">
      <formula>#REF!="x"</formula>
    </cfRule>
  </conditionalFormatting>
  <conditionalFormatting sqref="D148:D149 E148:F148">
    <cfRule type="expression" dxfId="370" priority="10" stopIfTrue="1">
      <formula>#REF!="x"</formula>
    </cfRule>
  </conditionalFormatting>
  <conditionalFormatting sqref="D148:D149">
    <cfRule type="expression" dxfId="369" priority="8" stopIfTrue="1">
      <formula>C148="x"</formula>
    </cfRule>
  </conditionalFormatting>
  <conditionalFormatting sqref="D160">
    <cfRule type="expression" dxfId="368" priority="34" stopIfTrue="1">
      <formula>C160="x"</formula>
    </cfRule>
  </conditionalFormatting>
  <conditionalFormatting sqref="D162">
    <cfRule type="expression" dxfId="367" priority="280" stopIfTrue="1">
      <formula>C162="x"</formula>
    </cfRule>
  </conditionalFormatting>
  <conditionalFormatting sqref="D164">
    <cfRule type="expression" dxfId="366" priority="276" stopIfTrue="1">
      <formula>C164="x"</formula>
    </cfRule>
  </conditionalFormatting>
  <conditionalFormatting sqref="D176">
    <cfRule type="expression" dxfId="365" priority="268" stopIfTrue="1">
      <formula>C176="x"</formula>
    </cfRule>
  </conditionalFormatting>
  <conditionalFormatting sqref="D202">
    <cfRule type="expression" dxfId="364" priority="128" stopIfTrue="1">
      <formula>C202="x"</formula>
    </cfRule>
    <cfRule type="expression" dxfId="363" priority="254" stopIfTrue="1">
      <formula>I202="x"</formula>
    </cfRule>
    <cfRule type="expression" dxfId="362" priority="126" stopIfTrue="1">
      <formula>I202="x"</formula>
    </cfRule>
  </conditionalFormatting>
  <conditionalFormatting sqref="D204">
    <cfRule type="expression" dxfId="361" priority="131" stopIfTrue="1">
      <formula>C204="x"</formula>
    </cfRule>
    <cfRule type="expression" dxfId="360" priority="118" stopIfTrue="1">
      <formula>C204="x"</formula>
    </cfRule>
    <cfRule type="expression" dxfId="359" priority="116" stopIfTrue="1">
      <formula>I204="x"</formula>
    </cfRule>
    <cfRule type="expression" dxfId="358" priority="119" stopIfTrue="1">
      <formula>I204="x"</formula>
    </cfRule>
  </conditionalFormatting>
  <conditionalFormatting sqref="D206">
    <cfRule type="expression" dxfId="357" priority="262" stopIfTrue="1">
      <formula>C206="x"</formula>
    </cfRule>
  </conditionalFormatting>
  <conditionalFormatting sqref="D208">
    <cfRule type="expression" dxfId="356" priority="252" stopIfTrue="1">
      <formula>C208="x"</formula>
    </cfRule>
  </conditionalFormatting>
  <conditionalFormatting sqref="D118:F118">
    <cfRule type="expression" dxfId="355" priority="73" stopIfTrue="1">
      <formula>C118="x"</formula>
    </cfRule>
  </conditionalFormatting>
  <conditionalFormatting sqref="D120:F120">
    <cfRule type="expression" dxfId="354" priority="52" stopIfTrue="1">
      <formula>C120="x"</formula>
    </cfRule>
  </conditionalFormatting>
  <conditionalFormatting sqref="D126:F126">
    <cfRule type="expression" dxfId="353" priority="68" stopIfTrue="1">
      <formula>C130="x"</formula>
    </cfRule>
  </conditionalFormatting>
  <conditionalFormatting sqref="D140:F140 E142">
    <cfRule type="expression" dxfId="352" priority="4011" stopIfTrue="1">
      <formula>#REF!="x"</formula>
    </cfRule>
  </conditionalFormatting>
  <conditionalFormatting sqref="D84:H84">
    <cfRule type="expression" dxfId="351" priority="317" stopIfTrue="1">
      <formula>C84="x"</formula>
    </cfRule>
  </conditionalFormatting>
  <conditionalFormatting sqref="D174:H174">
    <cfRule type="expression" dxfId="350" priority="271" stopIfTrue="1">
      <formula>C174="x"</formula>
    </cfRule>
  </conditionalFormatting>
  <conditionalFormatting sqref="D82:L82">
    <cfRule type="expression" dxfId="349" priority="318" stopIfTrue="1">
      <formula>C82="x"</formula>
    </cfRule>
  </conditionalFormatting>
  <conditionalFormatting sqref="E34 H34">
    <cfRule type="expression" dxfId="348" priority="417" stopIfTrue="1">
      <formula>H34="x"</formula>
    </cfRule>
  </conditionalFormatting>
  <conditionalFormatting sqref="E122">
    <cfRule type="expression" dxfId="347" priority="64" stopIfTrue="1">
      <formula>D126="x"</formula>
    </cfRule>
  </conditionalFormatting>
  <conditionalFormatting sqref="E128">
    <cfRule type="expression" dxfId="346" priority="63" stopIfTrue="1">
      <formula>D134="x"</formula>
    </cfRule>
  </conditionalFormatting>
  <conditionalFormatting sqref="E130">
    <cfRule type="expression" dxfId="345" priority="66" stopIfTrue="1">
      <formula>D140="x"</formula>
    </cfRule>
  </conditionalFormatting>
  <conditionalFormatting sqref="E132 E134">
    <cfRule type="expression" dxfId="344" priority="4079" stopIfTrue="1">
      <formula>#REF!="x"</formula>
    </cfRule>
    <cfRule type="expression" dxfId="343" priority="69" stopIfTrue="1">
      <formula>J116="x"</formula>
    </cfRule>
  </conditionalFormatting>
  <conditionalFormatting sqref="E136">
    <cfRule type="expression" dxfId="342" priority="13" stopIfTrue="1">
      <formula>J126="x"</formula>
    </cfRule>
    <cfRule type="expression" dxfId="341" priority="15" stopIfTrue="1">
      <formula>#REF!="x"</formula>
    </cfRule>
  </conditionalFormatting>
  <conditionalFormatting sqref="E137">
    <cfRule type="expression" dxfId="340" priority="14" stopIfTrue="1">
      <formula>D137="x"</formula>
    </cfRule>
  </conditionalFormatting>
  <conditionalFormatting sqref="E138">
    <cfRule type="expression" dxfId="339" priority="47" stopIfTrue="1">
      <formula>J128="x"</formula>
    </cfRule>
    <cfRule type="expression" dxfId="338" priority="4145" stopIfTrue="1">
      <formula>#REF!="x"</formula>
    </cfRule>
  </conditionalFormatting>
  <conditionalFormatting sqref="E140">
    <cfRule type="expression" dxfId="337" priority="65" stopIfTrue="1">
      <formula>J130="x"</formula>
    </cfRule>
  </conditionalFormatting>
  <conditionalFormatting sqref="E142">
    <cfRule type="expression" dxfId="336" priority="49" stopIfTrue="1">
      <formula>J138="x"</formula>
    </cfRule>
  </conditionalFormatting>
  <conditionalFormatting sqref="E144">
    <cfRule type="expression" dxfId="335" priority="71" stopIfTrue="1">
      <formula>J140="x"</formula>
    </cfRule>
  </conditionalFormatting>
  <conditionalFormatting sqref="E148">
    <cfRule type="expression" dxfId="334" priority="2" stopIfTrue="1">
      <formula>J144="x"</formula>
    </cfRule>
  </conditionalFormatting>
  <conditionalFormatting sqref="E34:F34 H34 J147 I150:J150 M151 I184:P184 D186:G186 I186:K186 D188:G190 I188:K190">
    <cfRule type="expression" dxfId="333" priority="420" stopIfTrue="1">
      <formula>C34="x"</formula>
    </cfRule>
  </conditionalFormatting>
  <conditionalFormatting sqref="E116:F116">
    <cfRule type="expression" dxfId="332" priority="62" stopIfTrue="1">
      <formula>#REF!="x"</formula>
    </cfRule>
  </conditionalFormatting>
  <conditionalFormatting sqref="E86:H86">
    <cfRule type="expression" dxfId="331" priority="4022" stopIfTrue="1">
      <formula>J84="x"</formula>
    </cfRule>
  </conditionalFormatting>
  <conditionalFormatting sqref="F45 F54:F55">
    <cfRule type="expression" dxfId="330" priority="3503" stopIfTrue="1">
      <formula>I36="x"</formula>
    </cfRule>
  </conditionalFormatting>
  <conditionalFormatting sqref="F75 H75">
    <cfRule type="expression" dxfId="329" priority="323" stopIfTrue="1">
      <formula>E75="x"</formula>
    </cfRule>
  </conditionalFormatting>
  <conditionalFormatting sqref="F77 H77">
    <cfRule type="expression" dxfId="328" priority="322" stopIfTrue="1">
      <formula>E77="x"</formula>
    </cfRule>
  </conditionalFormatting>
  <conditionalFormatting sqref="F122">
    <cfRule type="expression" dxfId="327" priority="109" stopIfTrue="1">
      <formula>H126="x"</formula>
    </cfRule>
    <cfRule type="expression" dxfId="326" priority="88" stopIfTrue="1">
      <formula>L118="x"</formula>
    </cfRule>
    <cfRule type="expression" dxfId="325" priority="107" stopIfTrue="1">
      <formula>I126="x"</formula>
    </cfRule>
  </conditionalFormatting>
  <conditionalFormatting sqref="F126">
    <cfRule type="expression" dxfId="324" priority="108" stopIfTrue="1">
      <formula>D126="x"</formula>
    </cfRule>
  </conditionalFormatting>
  <conditionalFormatting sqref="F130 E139 E141 F141:F144 E143">
    <cfRule type="expression" dxfId="323" priority="75" stopIfTrue="1">
      <formula>D130="x"</formula>
    </cfRule>
  </conditionalFormatting>
  <conditionalFormatting sqref="F147 J147">
    <cfRule type="expression" dxfId="322" priority="113" stopIfTrue="1">
      <formula>D147="x"</formula>
    </cfRule>
  </conditionalFormatting>
  <conditionalFormatting sqref="F147">
    <cfRule type="expression" dxfId="321" priority="112" stopIfTrue="1">
      <formula>G147="x"</formula>
    </cfRule>
  </conditionalFormatting>
  <conditionalFormatting sqref="F148">
    <cfRule type="expression" dxfId="320" priority="3" stopIfTrue="1">
      <formula>E148="x"</formula>
    </cfRule>
  </conditionalFormatting>
  <conditionalFormatting sqref="F161">
    <cfRule type="expression" dxfId="319" priority="389" stopIfTrue="1">
      <formula>E161="x"</formula>
    </cfRule>
  </conditionalFormatting>
  <conditionalFormatting sqref="F91:G91">
    <cfRule type="expression" dxfId="318" priority="301" stopIfTrue="1">
      <formula>E91="x"</formula>
    </cfRule>
  </conditionalFormatting>
  <conditionalFormatting sqref="F93:H93">
    <cfRule type="expression" dxfId="317" priority="300" stopIfTrue="1">
      <formula>E93="x"</formula>
    </cfRule>
  </conditionalFormatting>
  <conditionalFormatting sqref="G162:H162">
    <cfRule type="expression" dxfId="316" priority="4160" stopIfTrue="1">
      <formula>#REF!="x"</formula>
    </cfRule>
  </conditionalFormatting>
  <conditionalFormatting sqref="H126">
    <cfRule type="expression" dxfId="315" priority="87" stopIfTrue="1">
      <formula>F122="x"</formula>
    </cfRule>
    <cfRule type="expression" dxfId="314" priority="83" stopIfTrue="1">
      <formula>C138="x"</formula>
    </cfRule>
  </conditionalFormatting>
  <conditionalFormatting sqref="H147 I150:K150">
    <cfRule type="expression" dxfId="313" priority="85" stopIfTrue="1">
      <formula>#REF!="x"</formula>
    </cfRule>
  </conditionalFormatting>
  <conditionalFormatting sqref="I130 I140:I147 I134">
    <cfRule type="expression" dxfId="312" priority="111" stopIfTrue="1">
      <formula>H130="x"</formula>
    </cfRule>
  </conditionalFormatting>
  <conditionalFormatting sqref="I130">
    <cfRule type="expression" dxfId="311" priority="96" stopIfTrue="1">
      <formula>G126="x"</formula>
    </cfRule>
  </conditionalFormatting>
  <conditionalFormatting sqref="I134">
    <cfRule type="expression" dxfId="310" priority="86" stopIfTrue="1">
      <formula>G128="x"</formula>
    </cfRule>
  </conditionalFormatting>
  <conditionalFormatting sqref="I140:I142">
    <cfRule type="expression" dxfId="309" priority="91" stopIfTrue="1">
      <formula>G130="x"</formula>
    </cfRule>
  </conditionalFormatting>
  <conditionalFormatting sqref="I143:I149">
    <cfRule type="expression" dxfId="308" priority="4" stopIfTrue="1">
      <formula>#REF!="x"</formula>
    </cfRule>
  </conditionalFormatting>
  <conditionalFormatting sqref="I148:I149">
    <cfRule type="expression" dxfId="307" priority="7" stopIfTrue="1">
      <formula>H148="x"</formula>
    </cfRule>
  </conditionalFormatting>
  <conditionalFormatting sqref="I190 K190 F122 F126 F118 F120">
    <cfRule type="expression" dxfId="306" priority="4055" stopIfTrue="1">
      <formula>#REF!="x"</formula>
    </cfRule>
  </conditionalFormatting>
  <conditionalFormatting sqref="J75 L75">
    <cfRule type="expression" dxfId="305" priority="320" stopIfTrue="1">
      <formula>I75="x"</formula>
    </cfRule>
  </conditionalFormatting>
  <conditionalFormatting sqref="J77">
    <cfRule type="expression" dxfId="304" priority="319" stopIfTrue="1">
      <formula>I77="x"</formula>
    </cfRule>
  </conditionalFormatting>
  <conditionalFormatting sqref="J86">
    <cfRule type="expression" dxfId="303" priority="174" stopIfTrue="1">
      <formula>I86="x"</formula>
    </cfRule>
    <cfRule type="expression" dxfId="302" priority="173" stopIfTrue="1">
      <formula>M84="x"</formula>
    </cfRule>
    <cfRule type="expression" dxfId="301" priority="172" stopIfTrue="1">
      <formula>I86="x"</formula>
    </cfRule>
  </conditionalFormatting>
  <conditionalFormatting sqref="J162">
    <cfRule type="expression" dxfId="300" priority="279" stopIfTrue="1">
      <formula>I162="x"</formula>
    </cfRule>
  </conditionalFormatting>
  <conditionalFormatting sqref="J202">
    <cfRule type="expression" dxfId="299" priority="125" stopIfTrue="1">
      <formula>O202="x"</formula>
    </cfRule>
    <cfRule type="expression" dxfId="298" priority="122" stopIfTrue="1">
      <formula>O202="x"</formula>
    </cfRule>
    <cfRule type="expression" dxfId="297" priority="124" stopIfTrue="1">
      <formula>I202="x"</formula>
    </cfRule>
  </conditionalFormatting>
  <conditionalFormatting sqref="J204">
    <cfRule type="expression" dxfId="296" priority="30" stopIfTrue="1">
      <formula>I204="x"</formula>
    </cfRule>
    <cfRule type="expression" dxfId="295" priority="27" stopIfTrue="1">
      <formula>O204="x"</formula>
    </cfRule>
    <cfRule type="expression" dxfId="294" priority="26" stopIfTrue="1">
      <formula>I204="x"</formula>
    </cfRule>
    <cfRule type="expression" dxfId="293" priority="24" stopIfTrue="1">
      <formula>O204="x"</formula>
    </cfRule>
  </conditionalFormatting>
  <conditionalFormatting sqref="J206">
    <cfRule type="expression" dxfId="292" priority="245" stopIfTrue="1">
      <formula>I206="x"</formula>
    </cfRule>
  </conditionalFormatting>
  <conditionalFormatting sqref="J93:L93">
    <cfRule type="expression" dxfId="291" priority="31" stopIfTrue="1">
      <formula>I93="x"</formula>
    </cfRule>
  </conditionalFormatting>
  <conditionalFormatting sqref="J174:P174">
    <cfRule type="expression" dxfId="290" priority="265" stopIfTrue="1">
      <formula>I174="x"</formula>
    </cfRule>
  </conditionalFormatting>
  <conditionalFormatting sqref="K122 K138">
    <cfRule type="expression" dxfId="289" priority="36" stopIfTrue="1">
      <formula>L118="x"</formula>
    </cfRule>
  </conditionalFormatting>
  <conditionalFormatting sqref="K122">
    <cfRule type="expression" dxfId="288" priority="37" stopIfTrue="1">
      <formula>H126="x"</formula>
    </cfRule>
  </conditionalFormatting>
  <conditionalFormatting sqref="K124">
    <cfRule type="expression" dxfId="287" priority="22" stopIfTrue="1">
      <formula>#REF!="x"</formula>
    </cfRule>
    <cfRule type="expression" dxfId="286" priority="21" stopIfTrue="1">
      <formula>D124="x"</formula>
    </cfRule>
  </conditionalFormatting>
  <conditionalFormatting sqref="K126 K122">
    <cfRule type="expression" dxfId="285" priority="401" stopIfTrue="1">
      <formula>#REF!="x"</formula>
    </cfRule>
  </conditionalFormatting>
  <conditionalFormatting sqref="K126 K130 K132 K143:K144">
    <cfRule type="expression" dxfId="284" priority="44" stopIfTrue="1">
      <formula>D126="x"</formula>
    </cfRule>
  </conditionalFormatting>
  <conditionalFormatting sqref="K128">
    <cfRule type="expression" dxfId="283" priority="4162" stopIfTrue="1">
      <formula>L126="x"</formula>
    </cfRule>
  </conditionalFormatting>
  <conditionalFormatting sqref="K130 K128">
    <cfRule type="expression" dxfId="282" priority="405" stopIfTrue="1">
      <formula>#REF!="x"</formula>
    </cfRule>
  </conditionalFormatting>
  <conditionalFormatting sqref="K132">
    <cfRule type="expression" dxfId="281" priority="4148" stopIfTrue="1">
      <formula>#REF!="x"</formula>
    </cfRule>
  </conditionalFormatting>
  <conditionalFormatting sqref="K136">
    <cfRule type="expression" dxfId="280" priority="12" stopIfTrue="1">
      <formula>L132="x"</formula>
    </cfRule>
    <cfRule type="expression" dxfId="279" priority="16" stopIfTrue="1">
      <formula>#REF!="x"</formula>
    </cfRule>
  </conditionalFormatting>
  <conditionalFormatting sqref="K140 K138">
    <cfRule type="expression" dxfId="278" priority="4152" stopIfTrue="1">
      <formula>#REF!="x"</formula>
    </cfRule>
  </conditionalFormatting>
  <conditionalFormatting sqref="K140:K141">
    <cfRule type="expression" dxfId="277" priority="42" stopIfTrue="1">
      <formula>D140="x"</formula>
    </cfRule>
  </conditionalFormatting>
  <conditionalFormatting sqref="K142 K146">
    <cfRule type="expression" dxfId="276" priority="38" stopIfTrue="1">
      <formula>L140="x"</formula>
    </cfRule>
  </conditionalFormatting>
  <conditionalFormatting sqref="K144 K142">
    <cfRule type="expression" dxfId="275" priority="399" stopIfTrue="1">
      <formula>#REF!="x"</formula>
    </cfRule>
  </conditionalFormatting>
  <conditionalFormatting sqref="K146">
    <cfRule type="expression" dxfId="274" priority="4154" stopIfTrue="1">
      <formula>#REF!="x"</formula>
    </cfRule>
  </conditionalFormatting>
  <conditionalFormatting sqref="K148">
    <cfRule type="expression" dxfId="273" priority="9" stopIfTrue="1">
      <formula>#REF!="x"</formula>
    </cfRule>
    <cfRule type="expression" dxfId="272" priority="1" stopIfTrue="1">
      <formula>D148="x"</formula>
    </cfRule>
  </conditionalFormatting>
  <conditionalFormatting sqref="K162:L162">
    <cfRule type="expression" dxfId="271" priority="4017" stopIfTrue="1">
      <formula>F162="x"</formula>
    </cfRule>
  </conditionalFormatting>
  <conditionalFormatting sqref="L118">
    <cfRule type="expression" dxfId="270" priority="40" stopIfTrue="1">
      <formula>C126="x"</formula>
    </cfRule>
  </conditionalFormatting>
  <conditionalFormatting sqref="L120">
    <cfRule type="expression" dxfId="269" priority="35" stopIfTrue="1">
      <formula>C128="x"</formula>
    </cfRule>
  </conditionalFormatting>
  <conditionalFormatting sqref="L126">
    <cfRule type="expression" dxfId="268" priority="39" stopIfTrue="1">
      <formula>C134="x"</formula>
    </cfRule>
  </conditionalFormatting>
  <conditionalFormatting sqref="L84:M84 O84:P84">
    <cfRule type="expression" dxfId="267" priority="4020" stopIfTrue="1">
      <formula>O82="x"</formula>
    </cfRule>
  </conditionalFormatting>
  <conditionalFormatting sqref="N77">
    <cfRule type="expression" dxfId="266" priority="23" stopIfTrue="1">
      <formula>M77="x"</formula>
    </cfRule>
  </conditionalFormatting>
  <conditionalFormatting sqref="N93:O93">
    <cfRule type="expression" dxfId="265" priority="296" stopIfTrue="1">
      <formula>M93="x"</formula>
    </cfRule>
  </conditionalFormatting>
  <conditionalFormatting sqref="O82:P82">
    <cfRule type="expression" dxfId="264" priority="4016" stopIfTrue="1">
      <formula>#REF!="x"</formula>
    </cfRule>
  </conditionalFormatting>
  <conditionalFormatting sqref="O86:P86">
    <cfRule type="expression" dxfId="263" priority="4023" stopIfTrue="1">
      <formula>H86="x"</formula>
    </cfRule>
  </conditionalFormatting>
  <conditionalFormatting sqref="O162:P162">
    <cfRule type="expression" dxfId="262" priority="4161" stopIfTrue="1">
      <formula>#REF!="x"</formula>
    </cfRule>
  </conditionalFormatting>
  <conditionalFormatting sqref="P141:P143">
    <cfRule type="expression" dxfId="261" priority="102" stopIfTrue="1">
      <formula>H141="x"</formula>
    </cfRule>
  </conditionalFormatting>
  <conditionalFormatting sqref="P141:Q143">
    <cfRule type="expression" dxfId="260" priority="103" stopIfTrue="1">
      <formula>I141="x"</formula>
    </cfRule>
  </conditionalFormatting>
  <dataValidations count="8">
    <dataValidation type="textLength" operator="lessThanOrEqual" allowBlank="1" showInputMessage="1" showErrorMessage="1" error="Maximal 500 Zeichen!" sqref="C212:P212 C169:P169 C155:P155 C70:P70 C61:P61 C64:P64 C100:P100 C103:P103" xr:uid="{3742F79D-FBAC-4F4A-B438-A512D1C3DC59}">
      <formula1>500</formula1>
    </dataValidation>
    <dataValidation type="list" allowBlank="1" showInputMessage="1" showErrorMessage="1" error="Eingabe muss x sein" sqref="M82 C95 C88 I77 I75 E77 E75 C77 C75 C79 C82 C84 C91 C93 E91 E93 I93 I84 I86 C86 E162 C162 C164 C174 I174 C176 I162 K107 K150 C30 E30 C20 E13 C24 C22 G37 G50 E50 E37 K110 K118 C160 K120 K144 K138 K130 K126 K134 K140 K122 M77 K132 K142 K116 K146 C13 E16 C16 K128 K124 K136 K148" xr:uid="{3A71CF3C-EADF-4D04-AC50-9CEE137CBDAA}">
      <formula1>Kreuz</formula1>
    </dataValidation>
    <dataValidation allowBlank="1" showInputMessage="1" showErrorMessage="1" error="Bitte eine Zahl eingeben!" sqref="F198" xr:uid="{F0BC97FC-FF98-44AA-8EC3-627F9FE530D6}"/>
    <dataValidation type="whole" allowBlank="1" showInputMessage="1" showErrorMessage="1" error="Bitte eine Zahl eingeben!" sqref="F196" xr:uid="{AA7607F2-A52F-42B1-9795-95C9A63F8945}">
      <formula1>0</formula1>
      <formula2>9999</formula2>
    </dataValidation>
    <dataValidation type="whole" allowBlank="1" showInputMessage="1" showErrorMessage="1" error="Bitte eine Zahl eingeben!" sqref="F194" xr:uid="{C824B0B4-01E3-455E-893C-5A4C90290F38}">
      <formula1>0</formula1>
      <formula2>100</formula2>
    </dataValidation>
    <dataValidation allowBlank="1" showInputMessage="1" showErrorMessage="1" error="Eingabe muss x sein" sqref="I204 C204 C208 C206 C202 I206 I202" xr:uid="{5D11DB0B-E5CB-4CC8-B106-3CD68AB7B17C}"/>
    <dataValidation type="textLength" operator="lessThanOrEqual" allowBlank="1" showInputMessage="1" showErrorMessage="1" errorTitle="Zu langer Name" error="Der Projektname darf höchstens 60 Zeichen lang sein!" sqref="F9" xr:uid="{4559787E-80F8-41D9-9BC3-A44D91E7FC68}">
      <formula1>61</formula1>
    </dataValidation>
    <dataValidation type="textLength" operator="lessThanOrEqual" allowBlank="1" showInputMessage="1" showErrorMessage="1" error="Maximal 1000 Zeichen!" sqref="C66:P66" xr:uid="{C463F736-A576-497A-B233-2E796A30ABE1}">
      <formula1>1000</formula1>
    </dataValidation>
  </dataValidations>
  <printOptions horizontalCentered="1"/>
  <pageMargins left="0.15748031496062992" right="0.39370078740157483" top="0.39370078740157483" bottom="0.31496062992125984" header="0.19685039370078741" footer="0.19685039370078741"/>
  <pageSetup paperSize="9" scale="92" fitToHeight="0" orientation="portrait" r:id="rId1"/>
  <headerFooter alignWithMargins="0">
    <oddFooter>&amp;L&amp;9&amp;D&amp;RProjekteingabe Seite &amp;P von &amp;N</oddFooter>
  </headerFooter>
  <rowBreaks count="5" manualBreakCount="5">
    <brk id="58" max="16383" man="1"/>
    <brk id="97" max="16383" man="1"/>
    <brk id="152" max="16383" man="1"/>
    <brk id="178" max="16383" man="1"/>
    <brk id="21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9B3C-D277-48F3-B705-F0766AC73C1D}">
  <sheetPr codeName="Tabelle6">
    <tabColor rgb="FF00FF00"/>
    <pageSetUpPr fitToPage="1"/>
  </sheetPr>
  <dimension ref="A1:S99"/>
  <sheetViews>
    <sheetView workbookViewId="0"/>
  </sheetViews>
  <sheetFormatPr baseColWidth="10" defaultRowHeight="12.75"/>
  <cols>
    <col min="1" max="1" width="7.85546875" style="2" customWidth="1"/>
    <col min="2" max="2" width="25.7109375" style="2" customWidth="1"/>
    <col min="3" max="3" width="2.85546875" style="2" customWidth="1"/>
    <col min="4" max="4" width="12.85546875" style="2" customWidth="1"/>
    <col min="5" max="5" width="2.85546875" style="2" customWidth="1"/>
    <col min="6" max="6" width="12.85546875" style="2" customWidth="1"/>
    <col min="7" max="7" width="2.85546875" style="2" customWidth="1"/>
    <col min="8" max="8" width="12.85546875" style="2" customWidth="1"/>
    <col min="9" max="9" width="2.85546875" style="2" customWidth="1"/>
    <col min="10" max="10" width="14.85546875" style="2" customWidth="1"/>
    <col min="11" max="13" width="2.85546875" style="6" customWidth="1"/>
    <col min="14" max="16384" width="11.42578125" style="2"/>
  </cols>
  <sheetData>
    <row r="1" spans="1:19" ht="11.25" customHeight="1">
      <c r="I1" s="16"/>
      <c r="J1" s="16"/>
      <c r="K1" s="2"/>
      <c r="L1" s="16"/>
      <c r="M1" s="16"/>
      <c r="N1" s="17"/>
    </row>
    <row r="2" spans="1:19" ht="17.25" customHeight="1">
      <c r="B2" s="11" t="s">
        <v>81</v>
      </c>
      <c r="I2" s="16"/>
      <c r="J2" s="101" t="str">
        <f>IF(Projekteingabe!N2="","",Projekteingabe!N2)</f>
        <v/>
      </c>
      <c r="K2" s="2"/>
      <c r="L2" s="16"/>
      <c r="M2" s="16"/>
      <c r="N2" s="17"/>
    </row>
    <row r="3" spans="1:19" ht="24" customHeight="1">
      <c r="B3" s="80" t="s">
        <v>488</v>
      </c>
      <c r="I3" s="16"/>
      <c r="J3" s="16"/>
      <c r="K3" s="2"/>
      <c r="L3" s="16"/>
      <c r="M3" s="16"/>
      <c r="N3" s="17"/>
    </row>
    <row r="4" spans="1:19" ht="21" customHeight="1">
      <c r="A4" s="79" t="s">
        <v>82</v>
      </c>
      <c r="B4" s="12" t="s">
        <v>496</v>
      </c>
      <c r="G4" s="16"/>
      <c r="H4" s="16"/>
      <c r="J4" s="16"/>
      <c r="K4" s="16"/>
      <c r="L4" s="17"/>
      <c r="M4" s="2"/>
      <c r="N4" s="17"/>
    </row>
    <row r="5" spans="1:19" ht="12" customHeight="1">
      <c r="F5" s="3"/>
      <c r="G5" s="3"/>
      <c r="H5" s="3"/>
      <c r="I5" s="3"/>
    </row>
    <row r="6" spans="1:19" ht="26.25" customHeight="1">
      <c r="B6" s="19" t="s">
        <v>528</v>
      </c>
      <c r="C6" s="20"/>
      <c r="D6" s="21"/>
      <c r="E6" s="21"/>
      <c r="F6" s="21"/>
      <c r="G6" s="21"/>
      <c r="H6" s="21"/>
      <c r="I6" s="21"/>
      <c r="J6" s="21"/>
      <c r="K6" s="21"/>
      <c r="L6" s="21"/>
      <c r="M6" s="22"/>
    </row>
    <row r="7" spans="1:19" s="3" customFormat="1" ht="19.5" customHeight="1">
      <c r="B7" s="24" t="s">
        <v>505</v>
      </c>
      <c r="C7" s="54"/>
      <c r="D7" s="8"/>
      <c r="E7" s="8"/>
      <c r="F7" s="8"/>
      <c r="G7" s="8"/>
      <c r="H7" s="8"/>
      <c r="I7" s="8"/>
      <c r="J7" s="8"/>
      <c r="K7" s="8"/>
      <c r="L7" s="8"/>
      <c r="M7" s="55"/>
    </row>
    <row r="8" spans="1:19" ht="15" customHeight="1">
      <c r="B8" s="24"/>
      <c r="C8" s="7"/>
      <c r="D8" s="6"/>
      <c r="E8" s="6"/>
      <c r="F8" s="6"/>
      <c r="G8" s="6"/>
      <c r="H8" s="6"/>
      <c r="I8" s="6"/>
      <c r="J8" s="6"/>
      <c r="M8" s="23"/>
      <c r="Q8" s="3"/>
      <c r="R8" s="3"/>
      <c r="S8" s="3"/>
    </row>
    <row r="9" spans="1:19" ht="15" customHeight="1">
      <c r="B9" s="26" t="s">
        <v>106</v>
      </c>
      <c r="C9" s="6"/>
      <c r="D9" s="471" t="str">
        <f>IF(Projekteingabe!F9="","",Projekteingabe!F9)</f>
        <v/>
      </c>
      <c r="E9" s="472"/>
      <c r="F9" s="472"/>
      <c r="G9" s="472"/>
      <c r="H9" s="472"/>
      <c r="I9" s="472"/>
      <c r="J9" s="473"/>
      <c r="M9" s="23"/>
      <c r="Q9" s="3"/>
      <c r="R9" s="3"/>
      <c r="S9" s="3"/>
    </row>
    <row r="10" spans="1:19" ht="15" customHeight="1">
      <c r="B10" s="25" t="s">
        <v>0</v>
      </c>
      <c r="C10" s="6"/>
      <c r="D10" s="471" t="str">
        <f>Projekteingabe!E35</f>
        <v/>
      </c>
      <c r="E10" s="472"/>
      <c r="F10" s="472"/>
      <c r="G10" s="472"/>
      <c r="H10" s="472"/>
      <c r="I10" s="472"/>
      <c r="J10" s="473"/>
      <c r="M10" s="23"/>
    </row>
    <row r="11" spans="1:19" ht="7.5" customHeight="1">
      <c r="B11" s="27"/>
      <c r="C11" s="28"/>
      <c r="D11" s="28"/>
      <c r="E11" s="28"/>
      <c r="F11" s="28"/>
      <c r="G11" s="28"/>
      <c r="H11" s="28"/>
      <c r="I11" s="28"/>
      <c r="J11" s="28"/>
      <c r="K11" s="28"/>
      <c r="L11" s="28"/>
      <c r="M11" s="29"/>
    </row>
    <row r="12" spans="1:19" ht="15" customHeight="1">
      <c r="A12" s="6"/>
      <c r="B12" s="6"/>
      <c r="C12" s="6"/>
      <c r="D12" s="6"/>
      <c r="E12" s="6"/>
      <c r="F12" s="6"/>
      <c r="G12" s="6"/>
      <c r="H12" s="6"/>
      <c r="I12" s="6"/>
      <c r="J12" s="6"/>
    </row>
    <row r="13" spans="1:19" s="6" customFormat="1" ht="30" customHeight="1">
      <c r="B13" s="31" t="s">
        <v>48</v>
      </c>
      <c r="C13" s="20"/>
      <c r="D13" s="21"/>
      <c r="E13" s="21"/>
      <c r="F13" s="21"/>
      <c r="G13" s="21"/>
      <c r="H13" s="21"/>
      <c r="I13" s="21"/>
      <c r="J13" s="21"/>
      <c r="K13" s="21"/>
      <c r="L13" s="21"/>
      <c r="M13" s="22"/>
    </row>
    <row r="14" spans="1:19" ht="15" customHeight="1">
      <c r="B14" s="32" t="s">
        <v>49</v>
      </c>
      <c r="C14" s="9"/>
      <c r="D14" s="18" t="s">
        <v>50</v>
      </c>
      <c r="E14" s="18"/>
      <c r="F14" s="18" t="s">
        <v>8</v>
      </c>
      <c r="G14" s="8"/>
      <c r="H14" s="18" t="s">
        <v>51</v>
      </c>
      <c r="I14" s="8"/>
      <c r="J14" s="18" t="s">
        <v>55</v>
      </c>
      <c r="M14" s="23"/>
    </row>
    <row r="15" spans="1:19" ht="15" customHeight="1">
      <c r="B15" s="25" t="s">
        <v>1</v>
      </c>
      <c r="C15" s="6"/>
      <c r="D15" s="49"/>
      <c r="E15" s="6"/>
      <c r="F15" s="50"/>
      <c r="G15" s="6"/>
      <c r="H15" s="6"/>
      <c r="I15" s="6"/>
      <c r="J15" s="43" t="str">
        <f>IF(COUNT(D15,F15)=2,D15*F15,"")</f>
        <v/>
      </c>
      <c r="M15" s="23"/>
    </row>
    <row r="16" spans="1:19" ht="15" customHeight="1">
      <c r="B16" s="35" t="s">
        <v>16</v>
      </c>
      <c r="C16" s="13"/>
      <c r="D16" s="15"/>
      <c r="E16" s="6"/>
      <c r="F16" s="42"/>
      <c r="G16" s="6"/>
      <c r="H16" s="6"/>
      <c r="I16" s="6"/>
      <c r="J16" s="6"/>
      <c r="M16" s="23"/>
    </row>
    <row r="17" spans="2:13" ht="15" customHeight="1">
      <c r="B17" s="72"/>
      <c r="C17" s="13"/>
      <c r="D17" s="66"/>
      <c r="E17" s="6"/>
      <c r="F17" s="50"/>
      <c r="G17" s="6"/>
      <c r="H17" s="6"/>
      <c r="I17" s="6"/>
      <c r="J17" s="43" t="str">
        <f t="shared" ref="J17:J22" si="0">IF(COUNT(D17,F17)=2,D17*F17,"")</f>
        <v/>
      </c>
      <c r="M17" s="23"/>
    </row>
    <row r="18" spans="2:13" ht="15" customHeight="1">
      <c r="B18" s="72"/>
      <c r="C18" s="13"/>
      <c r="D18" s="49"/>
      <c r="E18" s="6"/>
      <c r="F18" s="50"/>
      <c r="G18" s="6"/>
      <c r="H18" s="6"/>
      <c r="I18" s="6"/>
      <c r="J18" s="43" t="str">
        <f t="shared" si="0"/>
        <v/>
      </c>
      <c r="M18" s="23"/>
    </row>
    <row r="19" spans="2:13" ht="15" customHeight="1">
      <c r="B19" s="51"/>
      <c r="C19" s="13"/>
      <c r="D19" s="49"/>
      <c r="E19" s="6"/>
      <c r="F19" s="50"/>
      <c r="G19" s="6"/>
      <c r="H19" s="6"/>
      <c r="I19" s="6"/>
      <c r="J19" s="43" t="str">
        <f t="shared" si="0"/>
        <v/>
      </c>
      <c r="M19" s="23"/>
    </row>
    <row r="20" spans="2:13" ht="15" customHeight="1">
      <c r="B20" s="51"/>
      <c r="C20" s="13"/>
      <c r="D20" s="49"/>
      <c r="E20" s="6"/>
      <c r="F20" s="50"/>
      <c r="G20" s="6"/>
      <c r="H20" s="6"/>
      <c r="I20" s="6"/>
      <c r="J20" s="43" t="str">
        <f t="shared" si="0"/>
        <v/>
      </c>
      <c r="M20" s="23"/>
    </row>
    <row r="21" spans="2:13" ht="15" customHeight="1">
      <c r="B21" s="51"/>
      <c r="C21" s="13"/>
      <c r="D21" s="49"/>
      <c r="E21" s="6"/>
      <c r="F21" s="50"/>
      <c r="G21" s="6"/>
      <c r="H21" s="6"/>
      <c r="I21" s="6"/>
      <c r="J21" s="43" t="str">
        <f t="shared" si="0"/>
        <v/>
      </c>
      <c r="M21" s="23"/>
    </row>
    <row r="22" spans="2:13" ht="15" customHeight="1">
      <c r="B22" s="51"/>
      <c r="C22" s="13"/>
      <c r="D22" s="49"/>
      <c r="E22" s="6"/>
      <c r="F22" s="50"/>
      <c r="G22" s="6"/>
      <c r="H22" s="6"/>
      <c r="I22" s="6"/>
      <c r="J22" s="43" t="str">
        <f t="shared" si="0"/>
        <v/>
      </c>
      <c r="M22" s="23"/>
    </row>
    <row r="23" spans="2:13" ht="7.5" customHeight="1">
      <c r="B23" s="110"/>
      <c r="C23" s="111"/>
      <c r="D23" s="112"/>
      <c r="E23" s="112"/>
      <c r="F23" s="113"/>
      <c r="G23" s="112"/>
      <c r="H23" s="112"/>
      <c r="I23" s="112"/>
      <c r="J23" s="114"/>
      <c r="M23" s="23"/>
    </row>
    <row r="24" spans="2:13" ht="15" customHeight="1">
      <c r="B24" s="26" t="s">
        <v>367</v>
      </c>
      <c r="C24" s="13"/>
      <c r="D24" s="266"/>
      <c r="E24" s="6"/>
      <c r="F24" s="6"/>
      <c r="G24" s="6"/>
      <c r="H24" s="6"/>
      <c r="I24" s="6"/>
      <c r="J24" s="6"/>
      <c r="M24" s="23"/>
    </row>
    <row r="25" spans="2:13" ht="7.5" customHeight="1">
      <c r="B25" s="110"/>
      <c r="C25" s="111"/>
      <c r="D25" s="112"/>
      <c r="E25" s="112"/>
      <c r="F25" s="113"/>
      <c r="G25" s="112"/>
      <c r="H25" s="112"/>
      <c r="I25" s="112"/>
      <c r="J25" s="114"/>
      <c r="M25" s="23"/>
    </row>
    <row r="26" spans="2:13" ht="15" customHeight="1">
      <c r="B26" s="36"/>
      <c r="C26" s="13"/>
      <c r="D26" s="9" t="s">
        <v>52</v>
      </c>
      <c r="E26" s="6"/>
      <c r="G26" s="6"/>
      <c r="H26" s="67" t="str">
        <f>IF(J$49=0,"",J26/J$49)</f>
        <v/>
      </c>
      <c r="I26" s="6"/>
      <c r="J26" s="46">
        <f>SUM(J15:J22)</f>
        <v>0</v>
      </c>
      <c r="M26" s="23"/>
    </row>
    <row r="27" spans="2:13" ht="15" customHeight="1">
      <c r="B27" s="32" t="s">
        <v>2</v>
      </c>
      <c r="C27" s="9"/>
      <c r="D27" s="14"/>
      <c r="E27" s="6"/>
      <c r="F27" s="6"/>
      <c r="G27" s="6"/>
      <c r="H27" s="6"/>
      <c r="I27" s="6"/>
      <c r="J27" s="18"/>
      <c r="M27" s="23"/>
    </row>
    <row r="28" spans="2:13" ht="15" customHeight="1">
      <c r="B28" s="26" t="s">
        <v>56</v>
      </c>
      <c r="C28" s="8"/>
      <c r="D28" s="14"/>
      <c r="E28" s="6"/>
      <c r="F28" s="6"/>
      <c r="G28" s="6"/>
      <c r="H28" s="6"/>
      <c r="I28" s="6"/>
      <c r="J28" s="52"/>
      <c r="M28" s="23"/>
    </row>
    <row r="29" spans="2:13" ht="15" customHeight="1">
      <c r="B29" s="26" t="s">
        <v>57</v>
      </c>
      <c r="C29" s="8"/>
      <c r="D29" s="14"/>
      <c r="E29" s="6"/>
      <c r="F29" s="6"/>
      <c r="G29" s="6"/>
      <c r="H29" s="6"/>
      <c r="I29" s="6"/>
      <c r="J29" s="52"/>
      <c r="M29" s="23"/>
    </row>
    <row r="30" spans="2:13" ht="15" customHeight="1">
      <c r="B30" s="26" t="s">
        <v>12</v>
      </c>
      <c r="C30" s="8"/>
      <c r="D30" s="464"/>
      <c r="E30" s="465"/>
      <c r="F30" s="465"/>
      <c r="G30" s="465"/>
      <c r="H30" s="466"/>
      <c r="I30" s="6"/>
      <c r="J30" s="52"/>
      <c r="M30" s="23"/>
    </row>
    <row r="31" spans="2:13" ht="15" customHeight="1">
      <c r="B31" s="26" t="s">
        <v>12</v>
      </c>
      <c r="C31" s="8"/>
      <c r="D31" s="464"/>
      <c r="E31" s="465"/>
      <c r="F31" s="465"/>
      <c r="G31" s="465"/>
      <c r="H31" s="466"/>
      <c r="I31" s="6"/>
      <c r="J31" s="52"/>
      <c r="M31" s="23"/>
    </row>
    <row r="32" spans="2:13" ht="15" customHeight="1">
      <c r="B32" s="26" t="s">
        <v>12</v>
      </c>
      <c r="C32" s="8"/>
      <c r="D32" s="464"/>
      <c r="E32" s="465"/>
      <c r="F32" s="465"/>
      <c r="G32" s="465"/>
      <c r="H32" s="466"/>
      <c r="I32" s="6"/>
      <c r="J32" s="52"/>
      <c r="M32" s="23"/>
    </row>
    <row r="33" spans="2:13" ht="7.5" customHeight="1">
      <c r="B33" s="110"/>
      <c r="C33" s="111"/>
      <c r="D33" s="112"/>
      <c r="E33" s="112"/>
      <c r="F33" s="113"/>
      <c r="G33" s="112"/>
      <c r="H33" s="112"/>
      <c r="I33" s="112"/>
      <c r="J33" s="114"/>
      <c r="K33" s="112"/>
      <c r="L33" s="112"/>
      <c r="M33" s="23"/>
    </row>
    <row r="34" spans="2:13" ht="15" customHeight="1">
      <c r="B34" s="36"/>
      <c r="C34" s="9"/>
      <c r="D34" s="9" t="s">
        <v>53</v>
      </c>
      <c r="E34" s="6"/>
      <c r="G34" s="6"/>
      <c r="H34" s="67" t="str">
        <f>IF(J$49=0,"",J34/J$49)</f>
        <v/>
      </c>
      <c r="I34" s="6"/>
      <c r="J34" s="46">
        <f>SUM(J28:J32)</f>
        <v>0</v>
      </c>
      <c r="M34" s="23"/>
    </row>
    <row r="35" spans="2:13" ht="15" customHeight="1">
      <c r="B35" s="32" t="s">
        <v>3</v>
      </c>
      <c r="C35" s="9"/>
      <c r="D35" s="14"/>
      <c r="E35" s="6"/>
      <c r="F35" s="6"/>
      <c r="G35" s="6"/>
      <c r="H35" s="6"/>
      <c r="I35" s="6"/>
      <c r="J35" s="6"/>
      <c r="M35" s="23"/>
    </row>
    <row r="36" spans="2:13" ht="15" customHeight="1">
      <c r="B36" s="26" t="s">
        <v>58</v>
      </c>
      <c r="C36" s="8"/>
      <c r="D36" s="464"/>
      <c r="E36" s="465"/>
      <c r="F36" s="465"/>
      <c r="G36" s="465"/>
      <c r="H36" s="466"/>
      <c r="I36" s="6"/>
      <c r="J36" s="52"/>
      <c r="M36" s="23"/>
    </row>
    <row r="37" spans="2:13" ht="15" customHeight="1">
      <c r="B37" s="26" t="s">
        <v>12</v>
      </c>
      <c r="C37" s="8"/>
      <c r="D37" s="464"/>
      <c r="E37" s="465"/>
      <c r="F37" s="465"/>
      <c r="G37" s="465"/>
      <c r="H37" s="466"/>
      <c r="I37" s="6"/>
      <c r="J37" s="53"/>
      <c r="M37" s="23"/>
    </row>
    <row r="38" spans="2:13" ht="15" customHeight="1">
      <c r="B38" s="26" t="s">
        <v>12</v>
      </c>
      <c r="C38" s="8"/>
      <c r="D38" s="464"/>
      <c r="E38" s="465"/>
      <c r="F38" s="465"/>
      <c r="G38" s="465"/>
      <c r="H38" s="466"/>
      <c r="I38" s="6"/>
      <c r="J38" s="53"/>
      <c r="M38" s="23"/>
    </row>
    <row r="39" spans="2:13" ht="15" customHeight="1">
      <c r="B39" s="26" t="s">
        <v>12</v>
      </c>
      <c r="C39" s="8"/>
      <c r="D39" s="464"/>
      <c r="E39" s="465"/>
      <c r="F39" s="465"/>
      <c r="G39" s="465"/>
      <c r="H39" s="466"/>
      <c r="I39" s="6"/>
      <c r="J39" s="52"/>
      <c r="M39" s="23"/>
    </row>
    <row r="40" spans="2:13" ht="7.5" customHeight="1">
      <c r="B40" s="110"/>
      <c r="C40" s="111"/>
      <c r="D40" s="112"/>
      <c r="E40" s="112"/>
      <c r="F40" s="113"/>
      <c r="G40" s="112"/>
      <c r="H40" s="112"/>
      <c r="I40" s="112"/>
      <c r="J40" s="114"/>
      <c r="K40" s="112"/>
      <c r="L40" s="112"/>
      <c r="M40" s="23"/>
    </row>
    <row r="41" spans="2:13" ht="15" customHeight="1">
      <c r="B41" s="36"/>
      <c r="C41" s="9"/>
      <c r="D41" s="9" t="s">
        <v>54</v>
      </c>
      <c r="E41" s="6"/>
      <c r="G41" s="6"/>
      <c r="H41" s="67" t="str">
        <f>IF(J$49=0,"",J41/J$49)</f>
        <v/>
      </c>
      <c r="I41" s="6"/>
      <c r="J41" s="46">
        <f>SUM(J36:J39)</f>
        <v>0</v>
      </c>
      <c r="M41" s="23"/>
    </row>
    <row r="42" spans="2:13" ht="15" customHeight="1">
      <c r="B42" s="32" t="s">
        <v>4</v>
      </c>
      <c r="C42" s="9"/>
      <c r="D42" s="14"/>
      <c r="E42" s="6"/>
      <c r="F42" s="6"/>
      <c r="G42" s="6"/>
      <c r="H42" s="6"/>
      <c r="I42" s="6"/>
      <c r="J42" s="6"/>
      <c r="M42" s="23"/>
    </row>
    <row r="43" spans="2:13" ht="15" customHeight="1">
      <c r="B43" s="26" t="s">
        <v>13</v>
      </c>
      <c r="C43" s="8"/>
      <c r="D43" s="464"/>
      <c r="E43" s="465"/>
      <c r="F43" s="465"/>
      <c r="G43" s="465"/>
      <c r="H43" s="466"/>
      <c r="I43" s="6"/>
      <c r="J43" s="52"/>
      <c r="M43" s="23"/>
    </row>
    <row r="44" spans="2:13" ht="15" customHeight="1">
      <c r="B44" s="26" t="s">
        <v>13</v>
      </c>
      <c r="C44" s="8"/>
      <c r="D44" s="464"/>
      <c r="E44" s="465"/>
      <c r="F44" s="465"/>
      <c r="G44" s="465"/>
      <c r="H44" s="466"/>
      <c r="I44" s="6"/>
      <c r="J44" s="52"/>
      <c r="M44" s="23"/>
    </row>
    <row r="45" spans="2:13" ht="15" customHeight="1">
      <c r="B45" s="26" t="s">
        <v>13</v>
      </c>
      <c r="C45" s="8"/>
      <c r="D45" s="464"/>
      <c r="E45" s="465"/>
      <c r="F45" s="465"/>
      <c r="G45" s="465"/>
      <c r="H45" s="466"/>
      <c r="I45" s="6"/>
      <c r="J45" s="52"/>
      <c r="M45" s="23"/>
    </row>
    <row r="46" spans="2:13" ht="7.5" customHeight="1">
      <c r="B46" s="110"/>
      <c r="C46" s="111"/>
      <c r="D46" s="112"/>
      <c r="E46" s="112"/>
      <c r="F46" s="113"/>
      <c r="G46" s="112"/>
      <c r="H46" s="112"/>
      <c r="I46" s="112"/>
      <c r="J46" s="114"/>
      <c r="K46" s="112"/>
      <c r="L46" s="112"/>
      <c r="M46" s="23"/>
    </row>
    <row r="47" spans="2:13" ht="15" customHeight="1">
      <c r="B47" s="36"/>
      <c r="C47" s="9"/>
      <c r="D47" s="9" t="s">
        <v>59</v>
      </c>
      <c r="E47" s="6"/>
      <c r="G47" s="6"/>
      <c r="H47" s="67" t="str">
        <f>IF(J$49=0,"",J47/J$49)</f>
        <v/>
      </c>
      <c r="I47" s="6"/>
      <c r="J47" s="46">
        <f>SUM(J43:J45)</f>
        <v>0</v>
      </c>
      <c r="M47" s="23"/>
    </row>
    <row r="48" spans="2:13" ht="15" customHeight="1">
      <c r="B48" s="25"/>
      <c r="C48" s="6"/>
      <c r="D48" s="14"/>
      <c r="E48" s="6"/>
      <c r="F48" s="6"/>
      <c r="G48" s="6"/>
      <c r="H48" s="6"/>
      <c r="I48" s="6"/>
      <c r="J48" s="10"/>
      <c r="M48" s="23"/>
    </row>
    <row r="49" spans="1:13" ht="15" customHeight="1">
      <c r="B49" s="32"/>
      <c r="C49" s="9"/>
      <c r="D49" s="9" t="s">
        <v>60</v>
      </c>
      <c r="E49" s="9"/>
      <c r="G49" s="9"/>
      <c r="H49" s="9"/>
      <c r="I49" s="9"/>
      <c r="J49" s="44">
        <f>ROUND(SUM(J26,J34,J41,J47),0)</f>
        <v>0</v>
      </c>
      <c r="M49" s="23"/>
    </row>
    <row r="50" spans="1:13" ht="7.5" customHeight="1">
      <c r="B50" s="27"/>
      <c r="C50" s="28"/>
      <c r="D50" s="33"/>
      <c r="E50" s="28"/>
      <c r="F50" s="28"/>
      <c r="G50" s="28"/>
      <c r="H50" s="28"/>
      <c r="I50" s="28"/>
      <c r="J50" s="37"/>
      <c r="K50" s="28"/>
      <c r="L50" s="28"/>
      <c r="M50" s="29"/>
    </row>
    <row r="51" spans="1:13" ht="15" customHeight="1">
      <c r="A51" s="6"/>
      <c r="B51" s="6"/>
      <c r="C51" s="6"/>
      <c r="D51" s="6"/>
      <c r="E51" s="6"/>
      <c r="F51" s="6"/>
      <c r="G51" s="6"/>
      <c r="H51" s="6"/>
      <c r="I51" s="6"/>
      <c r="J51" s="6"/>
    </row>
    <row r="52" spans="1:13" s="75" customFormat="1" ht="30" customHeight="1">
      <c r="B52" s="116" t="s">
        <v>141</v>
      </c>
      <c r="C52" s="117"/>
      <c r="D52" s="118"/>
      <c r="E52" s="118"/>
      <c r="F52" s="118"/>
      <c r="G52" s="118"/>
      <c r="H52" s="118"/>
      <c r="I52" s="118"/>
      <c r="J52" s="118"/>
      <c r="K52" s="118"/>
      <c r="L52" s="118"/>
      <c r="M52" s="119"/>
    </row>
    <row r="53" spans="1:13" ht="15" customHeight="1">
      <c r="B53" s="26" t="s">
        <v>15</v>
      </c>
      <c r="C53" s="6"/>
      <c r="D53" s="468" t="str">
        <f>IF(J2="","",J2)</f>
        <v/>
      </c>
      <c r="E53" s="469"/>
      <c r="F53" s="469"/>
      <c r="G53" s="469"/>
      <c r="H53" s="469"/>
      <c r="I53" s="469"/>
      <c r="J53" s="470"/>
      <c r="M53" s="23"/>
    </row>
    <row r="54" spans="1:13" ht="15" customHeight="1">
      <c r="B54" s="26" t="s">
        <v>106</v>
      </c>
      <c r="C54" s="6"/>
      <c r="D54" s="468" t="str">
        <f>IF(D9="","",D9)</f>
        <v/>
      </c>
      <c r="E54" s="469"/>
      <c r="F54" s="469"/>
      <c r="G54" s="469"/>
      <c r="H54" s="469"/>
      <c r="I54" s="469"/>
      <c r="J54" s="470"/>
      <c r="M54" s="23"/>
    </row>
    <row r="55" spans="1:13" ht="15" customHeight="1">
      <c r="B55" s="25" t="s">
        <v>0</v>
      </c>
      <c r="C55" s="6"/>
      <c r="D55" s="468" t="str">
        <f>IF(D10="","",D10)</f>
        <v/>
      </c>
      <c r="E55" s="469"/>
      <c r="F55" s="469"/>
      <c r="G55" s="469"/>
      <c r="H55" s="469"/>
      <c r="I55" s="469"/>
      <c r="J55" s="470"/>
      <c r="M55" s="23"/>
    </row>
    <row r="56" spans="1:13" ht="7.5" customHeight="1">
      <c r="B56" s="27"/>
      <c r="C56" s="28"/>
      <c r="D56" s="28"/>
      <c r="E56" s="28"/>
      <c r="F56" s="28"/>
      <c r="G56" s="28"/>
      <c r="H56" s="28"/>
      <c r="I56" s="28"/>
      <c r="J56" s="28"/>
      <c r="K56" s="28"/>
      <c r="L56" s="28"/>
      <c r="M56" s="29"/>
    </row>
    <row r="57" spans="1:13" ht="15" customHeight="1">
      <c r="A57" s="6"/>
      <c r="B57" s="6"/>
      <c r="C57" s="6"/>
      <c r="D57" s="6"/>
      <c r="E57" s="6"/>
      <c r="F57" s="6"/>
      <c r="G57" s="6"/>
      <c r="H57" s="6"/>
      <c r="I57" s="6"/>
      <c r="J57" s="6"/>
    </row>
    <row r="58" spans="1:13" ht="22.5" customHeight="1">
      <c r="B58" s="41"/>
      <c r="C58" s="21"/>
      <c r="D58" s="21"/>
      <c r="E58" s="21"/>
      <c r="F58" s="21"/>
      <c r="G58" s="21"/>
      <c r="H58" s="74" t="s">
        <v>150</v>
      </c>
      <c r="I58" s="30"/>
      <c r="J58" s="74" t="s">
        <v>55</v>
      </c>
      <c r="K58" s="21"/>
      <c r="L58" s="21"/>
      <c r="M58" s="119"/>
    </row>
    <row r="59" spans="1:13" ht="18" customHeight="1">
      <c r="B59" s="32" t="s">
        <v>64</v>
      </c>
      <c r="C59" s="9"/>
      <c r="D59" s="6"/>
      <c r="E59" s="6"/>
      <c r="F59" s="6"/>
      <c r="G59" s="6"/>
      <c r="M59" s="23"/>
    </row>
    <row r="60" spans="1:13" ht="15" customHeight="1">
      <c r="B60" s="26" t="s">
        <v>75</v>
      </c>
      <c r="C60" s="13"/>
      <c r="E60" s="6"/>
      <c r="F60" s="6"/>
      <c r="G60" s="112"/>
      <c r="H60" s="67" t="str">
        <f>IF(J$49=0,"",J60/J$49)</f>
        <v/>
      </c>
      <c r="I60" s="112"/>
      <c r="J60" s="52"/>
      <c r="M60" s="23"/>
    </row>
    <row r="61" spans="1:13" ht="7.5" customHeight="1">
      <c r="B61" s="26"/>
      <c r="C61" s="9"/>
      <c r="D61" s="115"/>
      <c r="E61" s="115"/>
      <c r="F61" s="115"/>
      <c r="G61" s="115"/>
      <c r="H61" s="115"/>
      <c r="I61" s="115"/>
      <c r="J61" s="115"/>
      <c r="M61" s="23"/>
    </row>
    <row r="62" spans="1:13" ht="15" customHeight="1">
      <c r="B62" s="26" t="s">
        <v>148</v>
      </c>
      <c r="C62" s="9"/>
      <c r="D62" s="379"/>
      <c r="E62" s="474"/>
      <c r="F62" s="475"/>
      <c r="G62" s="6"/>
      <c r="H62" s="67" t="str">
        <f>IF(J$49=0,"",J62/J$49)</f>
        <v/>
      </c>
      <c r="I62" s="6"/>
      <c r="J62" s="52"/>
      <c r="M62" s="23"/>
    </row>
    <row r="63" spans="1:13" ht="15" customHeight="1">
      <c r="B63" s="26" t="s">
        <v>148</v>
      </c>
      <c r="C63" s="9"/>
      <c r="D63" s="464"/>
      <c r="E63" s="474"/>
      <c r="F63" s="475"/>
      <c r="G63" s="112"/>
      <c r="H63" s="67" t="str">
        <f>IF(J$49=0,"",J63/J$49)</f>
        <v/>
      </c>
      <c r="I63" s="112"/>
      <c r="J63" s="52"/>
      <c r="L63" s="476" t="s">
        <v>79</v>
      </c>
      <c r="M63" s="23"/>
    </row>
    <row r="64" spans="1:13" ht="15" customHeight="1">
      <c r="B64" s="26" t="s">
        <v>149</v>
      </c>
      <c r="C64" s="9"/>
      <c r="D64" s="464"/>
      <c r="E64" s="474"/>
      <c r="F64" s="475"/>
      <c r="G64" s="112"/>
      <c r="H64" s="67" t="str">
        <f>IF(J$49=0,"",J64/J$49)</f>
        <v/>
      </c>
      <c r="I64" s="112"/>
      <c r="J64" s="52"/>
      <c r="L64" s="443"/>
      <c r="M64" s="23"/>
    </row>
    <row r="65" spans="2:13" ht="15" customHeight="1">
      <c r="B65" s="26" t="s">
        <v>149</v>
      </c>
      <c r="C65" s="9"/>
      <c r="D65" s="464"/>
      <c r="E65" s="474"/>
      <c r="F65" s="475"/>
      <c r="G65" s="112"/>
      <c r="H65" s="67" t="str">
        <f>IF(J$49=0,"",J65/J$49)</f>
        <v/>
      </c>
      <c r="I65" s="112"/>
      <c r="J65" s="52"/>
      <c r="L65" s="443"/>
      <c r="M65" s="23"/>
    </row>
    <row r="66" spans="2:13" ht="7.5" customHeight="1">
      <c r="B66" s="26"/>
      <c r="C66" s="8"/>
      <c r="D66" s="6"/>
      <c r="E66" s="6"/>
      <c r="F66" s="113"/>
      <c r="G66" s="112"/>
      <c r="H66" s="112"/>
      <c r="I66" s="112"/>
      <c r="J66" s="114"/>
      <c r="L66" s="443"/>
      <c r="M66" s="23"/>
    </row>
    <row r="67" spans="2:13" ht="15" customHeight="1">
      <c r="B67" s="36"/>
      <c r="C67" s="9"/>
      <c r="D67" s="9" t="s">
        <v>77</v>
      </c>
      <c r="E67" s="6"/>
      <c r="G67" s="6"/>
      <c r="H67" s="73" t="str">
        <f>IF(J$49=0,"",J67/J$49)</f>
        <v/>
      </c>
      <c r="I67" s="112"/>
      <c r="J67" s="46">
        <f>SUM(J60:J65)</f>
        <v>0</v>
      </c>
      <c r="L67" s="443"/>
      <c r="M67" s="23"/>
    </row>
    <row r="68" spans="2:13" ht="15" customHeight="1">
      <c r="B68" s="25"/>
      <c r="C68" s="6"/>
      <c r="D68" s="6"/>
      <c r="E68" s="6"/>
      <c r="F68" s="6"/>
      <c r="G68" s="6"/>
      <c r="H68" s="6"/>
      <c r="I68" s="112"/>
      <c r="J68" s="6"/>
      <c r="L68" s="443"/>
      <c r="M68" s="23"/>
    </row>
    <row r="69" spans="2:13" ht="15" customHeight="1">
      <c r="B69" s="32" t="s">
        <v>61</v>
      </c>
      <c r="C69" s="9"/>
      <c r="D69" s="6"/>
      <c r="E69" s="6"/>
      <c r="F69" s="6"/>
      <c r="G69" s="6"/>
      <c r="H69" s="6"/>
      <c r="I69" s="112"/>
      <c r="J69" s="6"/>
      <c r="L69" s="443"/>
      <c r="M69" s="23"/>
    </row>
    <row r="70" spans="2:13" ht="15" customHeight="1">
      <c r="B70" s="26" t="s">
        <v>491</v>
      </c>
      <c r="C70" s="9"/>
      <c r="D70" s="6"/>
      <c r="E70" s="6"/>
      <c r="F70" s="6"/>
      <c r="G70" s="6"/>
      <c r="H70" s="6"/>
      <c r="I70" s="112"/>
      <c r="J70" s="52"/>
      <c r="L70" s="107"/>
      <c r="M70" s="23"/>
    </row>
    <row r="71" spans="2:13" ht="15" customHeight="1">
      <c r="B71" s="26" t="s">
        <v>7</v>
      </c>
      <c r="C71" s="8"/>
      <c r="D71" s="6"/>
      <c r="E71" s="6"/>
      <c r="F71" s="6"/>
      <c r="G71" s="6"/>
      <c r="H71" s="67" t="str">
        <f>IF(J$49=0,"",J71/J$49)</f>
        <v/>
      </c>
      <c r="I71" s="112"/>
      <c r="J71" s="52"/>
      <c r="L71" s="107"/>
      <c r="M71" s="23"/>
    </row>
    <row r="72" spans="2:13" ht="15" customHeight="1">
      <c r="B72" s="26" t="s">
        <v>14</v>
      </c>
      <c r="C72" s="8"/>
      <c r="D72" s="6"/>
      <c r="E72" s="6"/>
      <c r="F72" s="464"/>
      <c r="G72" s="465"/>
      <c r="H72" s="466"/>
      <c r="I72" s="112"/>
      <c r="J72" s="52"/>
      <c r="L72" s="107"/>
      <c r="M72" s="23"/>
    </row>
    <row r="73" spans="2:13" ht="15" customHeight="1">
      <c r="B73" s="26" t="s">
        <v>14</v>
      </c>
      <c r="C73" s="8"/>
      <c r="D73" s="6"/>
      <c r="E73" s="6"/>
      <c r="F73" s="464"/>
      <c r="G73" s="465"/>
      <c r="H73" s="466"/>
      <c r="I73" s="112"/>
      <c r="J73" s="52"/>
      <c r="L73" s="107"/>
      <c r="M73" s="23"/>
    </row>
    <row r="74" spans="2:13" ht="15" customHeight="1">
      <c r="B74" s="26" t="s">
        <v>14</v>
      </c>
      <c r="C74" s="8"/>
      <c r="D74" s="6"/>
      <c r="E74" s="6"/>
      <c r="F74" s="464"/>
      <c r="G74" s="465"/>
      <c r="H74" s="466"/>
      <c r="I74" s="112"/>
      <c r="J74" s="52"/>
      <c r="L74" s="107"/>
      <c r="M74" s="23"/>
    </row>
    <row r="75" spans="2:13" ht="15" customHeight="1">
      <c r="B75" s="26" t="s">
        <v>62</v>
      </c>
      <c r="C75" s="8"/>
      <c r="D75" s="6"/>
      <c r="E75" s="6"/>
      <c r="F75" s="379"/>
      <c r="G75" s="465"/>
      <c r="H75" s="466"/>
      <c r="I75" s="112"/>
      <c r="J75" s="52"/>
      <c r="L75" s="107"/>
      <c r="M75" s="23"/>
    </row>
    <row r="76" spans="2:13" ht="15" customHeight="1">
      <c r="B76" s="26" t="s">
        <v>62</v>
      </c>
      <c r="C76" s="8"/>
      <c r="D76" s="6"/>
      <c r="E76" s="6"/>
      <c r="F76" s="379"/>
      <c r="G76" s="465"/>
      <c r="H76" s="466"/>
      <c r="I76" s="112"/>
      <c r="J76" s="52"/>
      <c r="L76" s="107"/>
      <c r="M76" s="23"/>
    </row>
    <row r="77" spans="2:13" ht="15" customHeight="1">
      <c r="B77" s="26" t="s">
        <v>62</v>
      </c>
      <c r="C77" s="8"/>
      <c r="D77" s="6"/>
      <c r="E77" s="6"/>
      <c r="F77" s="464"/>
      <c r="G77" s="465"/>
      <c r="H77" s="466"/>
      <c r="I77" s="112"/>
      <c r="J77" s="52"/>
      <c r="L77" s="107"/>
      <c r="M77" s="23"/>
    </row>
    <row r="78" spans="2:13" ht="15" customHeight="1">
      <c r="B78" s="26" t="s">
        <v>63</v>
      </c>
      <c r="C78" s="8"/>
      <c r="D78" s="6"/>
      <c r="E78" s="6"/>
      <c r="F78" s="464"/>
      <c r="G78" s="465"/>
      <c r="H78" s="466"/>
      <c r="I78" s="112"/>
      <c r="J78" s="52"/>
      <c r="L78" s="107"/>
      <c r="M78" s="23"/>
    </row>
    <row r="79" spans="2:13" ht="15" customHeight="1">
      <c r="B79" s="26" t="s">
        <v>63</v>
      </c>
      <c r="C79" s="8"/>
      <c r="D79" s="6"/>
      <c r="E79" s="6"/>
      <c r="F79" s="464"/>
      <c r="G79" s="465"/>
      <c r="H79" s="466"/>
      <c r="I79" s="112"/>
      <c r="J79" s="52"/>
      <c r="L79" s="107"/>
      <c r="M79" s="23"/>
    </row>
    <row r="80" spans="2:13" ht="15" customHeight="1">
      <c r="B80" s="26" t="s">
        <v>63</v>
      </c>
      <c r="C80" s="8"/>
      <c r="D80" s="6"/>
      <c r="E80" s="6"/>
      <c r="F80" s="464"/>
      <c r="G80" s="465"/>
      <c r="H80" s="466"/>
      <c r="I80" s="112"/>
      <c r="J80" s="52"/>
      <c r="L80" s="107"/>
      <c r="M80" s="23"/>
    </row>
    <row r="81" spans="2:14" ht="7.5" customHeight="1">
      <c r="B81" s="26"/>
      <c r="C81" s="8"/>
      <c r="D81" s="8"/>
      <c r="E81" s="8"/>
      <c r="F81" s="8"/>
      <c r="G81" s="8"/>
      <c r="H81" s="8"/>
      <c r="I81" s="8"/>
      <c r="J81" s="8"/>
      <c r="K81" s="8"/>
      <c r="L81" s="8"/>
      <c r="M81" s="23"/>
    </row>
    <row r="82" spans="2:14" ht="15" customHeight="1">
      <c r="B82" s="25"/>
      <c r="C82" s="9"/>
      <c r="D82" s="9" t="s">
        <v>76</v>
      </c>
      <c r="E82" s="6"/>
      <c r="G82" s="6"/>
      <c r="H82" s="73" t="str">
        <f>IF(J$49=0,"",J82/J$49)</f>
        <v/>
      </c>
      <c r="I82" s="6"/>
      <c r="J82" s="46">
        <f>SUM(J70:J80)</f>
        <v>0</v>
      </c>
      <c r="M82" s="23"/>
    </row>
    <row r="83" spans="2:14" ht="15" customHeight="1">
      <c r="B83" s="36"/>
      <c r="C83" s="9"/>
      <c r="D83" s="6" t="s">
        <v>80</v>
      </c>
      <c r="E83" s="6"/>
      <c r="F83" s="6"/>
      <c r="G83" s="6"/>
      <c r="H83" s="6"/>
      <c r="I83" s="6"/>
      <c r="J83" s="140">
        <f>J82-(SUMIF(L70:L80,"=x",J70:J80))</f>
        <v>0</v>
      </c>
      <c r="M83" s="23"/>
    </row>
    <row r="84" spans="2:14" ht="15" customHeight="1">
      <c r="B84" s="25"/>
      <c r="C84" s="6"/>
      <c r="D84" s="6"/>
      <c r="E84" s="6"/>
      <c r="F84" s="6"/>
      <c r="G84" s="6"/>
      <c r="H84" s="8"/>
      <c r="I84" s="6"/>
      <c r="J84" s="6"/>
      <c r="M84" s="23"/>
    </row>
    <row r="85" spans="2:14" ht="15" customHeight="1">
      <c r="B85" s="467" t="s">
        <v>490</v>
      </c>
      <c r="C85" s="410"/>
      <c r="D85" s="410"/>
      <c r="E85" s="410"/>
      <c r="F85" s="443"/>
      <c r="G85" s="139"/>
      <c r="H85" s="73" t="str">
        <f>IF(J$49=0,"",J85/J$49)</f>
        <v/>
      </c>
      <c r="I85" s="6"/>
      <c r="J85" s="68"/>
      <c r="M85" s="23"/>
      <c r="N85" s="261"/>
    </row>
    <row r="86" spans="2:14" ht="7.5" customHeight="1">
      <c r="B86" s="25"/>
      <c r="C86" s="6"/>
      <c r="D86" s="6"/>
      <c r="E86" s="6"/>
      <c r="F86" s="6"/>
      <c r="G86" s="6"/>
      <c r="H86" s="8"/>
      <c r="I86" s="6"/>
      <c r="J86" s="6"/>
      <c r="M86" s="23"/>
    </row>
    <row r="87" spans="2:14" ht="15" customHeight="1">
      <c r="B87" s="32"/>
      <c r="C87" s="9"/>
      <c r="D87" s="61" t="s">
        <v>5</v>
      </c>
      <c r="E87" s="9"/>
      <c r="G87" s="9"/>
      <c r="H87" s="73" t="str">
        <f>IF(J$49=0,"",J87/J$49)</f>
        <v/>
      </c>
      <c r="I87" s="9"/>
      <c r="J87" s="44">
        <f>ROUND(SUM(J67,J82,J85),0)</f>
        <v>0</v>
      </c>
      <c r="M87" s="23"/>
    </row>
    <row r="88" spans="2:14" ht="7.5" customHeight="1">
      <c r="B88" s="38"/>
      <c r="C88" s="39"/>
      <c r="D88" s="28"/>
      <c r="E88" s="28"/>
      <c r="F88" s="28"/>
      <c r="G88" s="28"/>
      <c r="H88" s="28"/>
      <c r="I88" s="28"/>
      <c r="J88" s="40"/>
      <c r="K88" s="28"/>
      <c r="L88" s="28"/>
      <c r="M88" s="29"/>
    </row>
    <row r="89" spans="2:14" ht="15" customHeight="1"/>
    <row r="90" spans="2:14" ht="30" customHeight="1">
      <c r="B90" s="31" t="s">
        <v>368</v>
      </c>
      <c r="C90" s="20"/>
      <c r="D90" s="21"/>
      <c r="E90" s="21"/>
      <c r="F90" s="21"/>
      <c r="G90" s="21"/>
      <c r="H90" s="21"/>
      <c r="I90" s="21"/>
      <c r="J90" s="48" t="s">
        <v>17</v>
      </c>
      <c r="K90" s="21"/>
      <c r="L90" s="21"/>
      <c r="M90" s="22"/>
    </row>
    <row r="91" spans="2:14" ht="15" customHeight="1">
      <c r="B91" s="26" t="s">
        <v>60</v>
      </c>
      <c r="C91" s="6"/>
      <c r="D91" s="6"/>
      <c r="E91" s="6"/>
      <c r="F91" s="6"/>
      <c r="G91" s="6"/>
      <c r="H91" s="6"/>
      <c r="I91" s="6"/>
      <c r="J91" s="141">
        <f>J49</f>
        <v>0</v>
      </c>
      <c r="M91" s="23"/>
    </row>
    <row r="92" spans="2:14" ht="15" customHeight="1">
      <c r="B92" s="25" t="s">
        <v>5</v>
      </c>
      <c r="C92" s="6"/>
      <c r="D92" s="6"/>
      <c r="E92" s="6"/>
      <c r="F92" s="6"/>
      <c r="G92" s="6"/>
      <c r="H92" s="6"/>
      <c r="I92" s="6"/>
      <c r="J92" s="141">
        <f>J87</f>
        <v>0</v>
      </c>
      <c r="M92" s="23"/>
    </row>
    <row r="93" spans="2:14" ht="15" customHeight="1">
      <c r="B93" s="25" t="s">
        <v>6</v>
      </c>
      <c r="C93" s="6"/>
      <c r="D93" s="6"/>
      <c r="E93" s="6"/>
      <c r="F93" s="6"/>
      <c r="G93" s="6"/>
      <c r="H93" s="6"/>
      <c r="I93" s="6"/>
      <c r="J93" s="141">
        <f>J92-J91</f>
        <v>0</v>
      </c>
      <c r="M93" s="23"/>
    </row>
    <row r="94" spans="2:14" ht="7.5" customHeight="1">
      <c r="B94" s="27"/>
      <c r="C94" s="28"/>
      <c r="D94" s="28"/>
      <c r="E94" s="28"/>
      <c r="F94" s="28"/>
      <c r="G94" s="28"/>
      <c r="H94" s="28"/>
      <c r="I94" s="28"/>
      <c r="J94" s="28"/>
      <c r="K94" s="28"/>
      <c r="L94" s="28"/>
      <c r="M94" s="29"/>
    </row>
    <row r="95" spans="2:14" ht="15" customHeight="1"/>
    <row r="96" spans="2:14">
      <c r="K96" s="2"/>
      <c r="L96" s="2"/>
      <c r="M96" s="2"/>
    </row>
    <row r="97" s="2" customFormat="1"/>
    <row r="98" s="2" customFormat="1"/>
    <row r="99" s="2" customFormat="1"/>
  </sheetData>
  <sheetProtection algorithmName="SHA-512" hashValue="NVmFfu0HOObNKpNaWcwWhFHHwYMsyvraGYPghs+zyizWMgWNyjwAYdLjT1xmulaZqCxN6gZt/msckT9/qGuaiQ==" saltValue="Yt+3vEx28+FHDs1wCtQyEg==" spinCount="100000" sheet="1" objects="1" scenarios="1"/>
  <mergeCells count="30">
    <mergeCell ref="L63:L69"/>
    <mergeCell ref="D45:H45"/>
    <mergeCell ref="D63:F63"/>
    <mergeCell ref="F74:H74"/>
    <mergeCell ref="D55:J55"/>
    <mergeCell ref="D9:J9"/>
    <mergeCell ref="D10:J10"/>
    <mergeCell ref="D43:H43"/>
    <mergeCell ref="D44:H44"/>
    <mergeCell ref="D53:J53"/>
    <mergeCell ref="D30:H30"/>
    <mergeCell ref="D37:H37"/>
    <mergeCell ref="D38:H38"/>
    <mergeCell ref="D32:H32"/>
    <mergeCell ref="D39:H39"/>
    <mergeCell ref="D36:H36"/>
    <mergeCell ref="F80:H80"/>
    <mergeCell ref="B85:F85"/>
    <mergeCell ref="D31:H31"/>
    <mergeCell ref="D54:J54"/>
    <mergeCell ref="F77:H77"/>
    <mergeCell ref="F72:H72"/>
    <mergeCell ref="F73:H73"/>
    <mergeCell ref="F78:H78"/>
    <mergeCell ref="F79:H79"/>
    <mergeCell ref="F76:H76"/>
    <mergeCell ref="D65:F65"/>
    <mergeCell ref="D62:F62"/>
    <mergeCell ref="F75:H75"/>
    <mergeCell ref="D64:F64"/>
  </mergeCells>
  <phoneticPr fontId="15" type="noConversion"/>
  <dataValidations count="1">
    <dataValidation type="list" allowBlank="1" showInputMessage="1" showErrorMessage="1" error="Eingabe muss x sein" sqref="L70:L80" xr:uid="{E3D58222-31FC-444D-BD1D-6057938A6DF4}">
      <formula1>Kreuz</formula1>
    </dataValidation>
  </dataValidations>
  <printOptions horizontalCentered="1"/>
  <pageMargins left="0.15748031496062992" right="0.39370078740157483" top="0.31496062992125984" bottom="0.31496062992125984" header="0.19685039370078741" footer="0.19685039370078741"/>
  <pageSetup paperSize="9" scale="93" fitToHeight="0" orientation="portrait" r:id="rId1"/>
  <headerFooter alignWithMargins="0">
    <oddFooter>&amp;L&amp;9&amp;D&amp;R&amp;9Budget Seite &amp;P von &amp;N</oddFooter>
  </headerFooter>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1897-071E-44B3-8090-51A3CCC8B8F0}">
  <sheetPr codeName="Tabelle7">
    <tabColor rgb="FF00FF00"/>
    <pageSetUpPr fitToPage="1"/>
  </sheetPr>
  <dimension ref="A1:T55"/>
  <sheetViews>
    <sheetView workbookViewId="0"/>
  </sheetViews>
  <sheetFormatPr baseColWidth="10" defaultRowHeight="12.75"/>
  <cols>
    <col min="1" max="1" width="5.7109375" style="2" customWidth="1"/>
    <col min="2" max="2" width="17.28515625" style="2" customWidth="1"/>
    <col min="3" max="19" width="8.28515625" style="2" customWidth="1"/>
    <col min="20" max="16384" width="11.42578125" style="2"/>
  </cols>
  <sheetData>
    <row r="1" spans="1:19" ht="12" customHeight="1">
      <c r="J1" s="16"/>
      <c r="L1" s="16"/>
      <c r="M1" s="16"/>
      <c r="N1" s="16"/>
      <c r="O1" s="16"/>
      <c r="P1" s="16"/>
      <c r="Q1" s="16"/>
      <c r="R1" s="16"/>
      <c r="S1" s="16"/>
    </row>
    <row r="2" spans="1:19" ht="17.25" customHeight="1">
      <c r="B2" s="95" t="s">
        <v>81</v>
      </c>
      <c r="C2" s="95"/>
      <c r="D2" s="95"/>
      <c r="E2" s="11"/>
      <c r="F2" s="11"/>
      <c r="G2" s="11"/>
      <c r="R2" s="332" t="str">
        <f>IF(Projekteingabe!N2="","",Projekteingabe!N2)</f>
        <v/>
      </c>
      <c r="S2" s="333"/>
    </row>
    <row r="3" spans="1:19" ht="24" customHeight="1">
      <c r="B3" s="96" t="s">
        <v>488</v>
      </c>
      <c r="C3" s="96"/>
      <c r="D3" s="96"/>
      <c r="E3" s="80"/>
      <c r="F3" s="80"/>
      <c r="G3" s="80"/>
      <c r="J3" s="16"/>
      <c r="L3" s="16"/>
      <c r="M3" s="16"/>
      <c r="N3" s="16"/>
      <c r="O3" s="16"/>
      <c r="P3" s="16"/>
      <c r="Q3" s="16"/>
      <c r="R3" s="16"/>
    </row>
    <row r="4" spans="1:19" ht="21" customHeight="1">
      <c r="A4" s="93"/>
      <c r="B4" s="94" t="s">
        <v>489</v>
      </c>
      <c r="C4" s="94"/>
      <c r="D4" s="94"/>
      <c r="E4" s="12"/>
      <c r="F4" s="12"/>
      <c r="G4" s="12"/>
      <c r="I4" s="16"/>
      <c r="K4" s="16"/>
      <c r="L4" s="16"/>
      <c r="M4" s="16"/>
      <c r="N4" s="16"/>
      <c r="O4" s="16"/>
      <c r="P4" s="16"/>
      <c r="Q4" s="16"/>
      <c r="R4" s="334">
        <f ca="1">TODAY()</f>
        <v>46199</v>
      </c>
      <c r="S4" s="335"/>
    </row>
    <row r="5" spans="1:19" ht="30" customHeight="1">
      <c r="B5" s="98" t="s">
        <v>529</v>
      </c>
      <c r="C5" s="98"/>
      <c r="J5" s="3"/>
      <c r="K5" s="3"/>
    </row>
    <row r="6" spans="1:19" ht="15" customHeight="1">
      <c r="B6" s="8" t="s">
        <v>106</v>
      </c>
      <c r="C6" s="78" t="str">
        <f>IF(Projekteingabe!F9="","",Projekteingabe!F9)</f>
        <v/>
      </c>
      <c r="D6" s="76"/>
      <c r="E6" s="76"/>
      <c r="F6" s="76"/>
      <c r="G6" s="76"/>
      <c r="H6" s="76"/>
      <c r="I6" s="76"/>
      <c r="J6" s="76"/>
      <c r="K6" s="77"/>
    </row>
    <row r="7" spans="1:19" ht="15" customHeight="1">
      <c r="B7" s="6" t="s">
        <v>0</v>
      </c>
      <c r="C7" s="78" t="str">
        <f>IF(Projekteingabe!E35="","",Projekteingabe!E35)</f>
        <v/>
      </c>
      <c r="D7" s="76"/>
      <c r="E7" s="76"/>
      <c r="F7" s="76"/>
      <c r="G7" s="76"/>
      <c r="H7" s="76"/>
      <c r="I7" s="76"/>
      <c r="J7" s="76"/>
      <c r="K7" s="77"/>
    </row>
    <row r="8" spans="1:19" ht="15" customHeight="1">
      <c r="B8" s="8"/>
      <c r="C8" s="8"/>
      <c r="D8" s="8"/>
      <c r="E8" s="8"/>
      <c r="F8" s="8"/>
      <c r="G8" s="8"/>
      <c r="H8" s="8"/>
      <c r="I8" s="8"/>
      <c r="J8" s="8"/>
      <c r="K8" s="8"/>
      <c r="L8" s="8"/>
      <c r="M8" s="8"/>
    </row>
    <row r="9" spans="1:19" s="157" customFormat="1" ht="12" customHeight="1">
      <c r="C9" s="159" t="s">
        <v>180</v>
      </c>
      <c r="D9" s="160"/>
      <c r="E9" s="159" t="s">
        <v>180</v>
      </c>
      <c r="F9" s="161"/>
      <c r="G9" s="159" t="s">
        <v>180</v>
      </c>
      <c r="H9" s="159"/>
      <c r="I9" s="160" t="s">
        <v>192</v>
      </c>
      <c r="J9" s="160"/>
      <c r="K9" s="159" t="s">
        <v>182</v>
      </c>
      <c r="L9" s="160"/>
      <c r="M9" s="160" t="s">
        <v>184</v>
      </c>
      <c r="N9" s="160"/>
      <c r="O9" s="160" t="s">
        <v>182</v>
      </c>
      <c r="P9" s="160"/>
      <c r="Q9" s="160" t="s">
        <v>186</v>
      </c>
      <c r="R9" s="162"/>
    </row>
    <row r="10" spans="1:19" s="158" customFormat="1" ht="15" customHeight="1">
      <c r="C10" s="163" t="s">
        <v>132</v>
      </c>
      <c r="D10" s="164"/>
      <c r="E10" s="163" t="s">
        <v>309</v>
      </c>
      <c r="F10" s="165"/>
      <c r="G10" s="164" t="s">
        <v>181</v>
      </c>
      <c r="H10" s="163"/>
      <c r="I10" s="164" t="s">
        <v>191</v>
      </c>
      <c r="J10" s="164"/>
      <c r="K10" s="163" t="s">
        <v>183</v>
      </c>
      <c r="L10" s="164"/>
      <c r="M10" s="164" t="s">
        <v>182</v>
      </c>
      <c r="N10" s="164"/>
      <c r="O10" s="164" t="s">
        <v>185</v>
      </c>
      <c r="P10" s="164"/>
      <c r="Q10" s="164" t="s">
        <v>187</v>
      </c>
      <c r="R10" s="166"/>
    </row>
    <row r="11" spans="1:19" ht="15" customHeight="1">
      <c r="B11" s="138" t="s">
        <v>193</v>
      </c>
      <c r="C11" s="171">
        <f>IF(COUNT(I24:I39)="","",COUNT(I24:I39))</f>
        <v>0</v>
      </c>
      <c r="D11" s="135"/>
      <c r="E11" s="171">
        <f>IF(C11="","",SUM(I24:I39))</f>
        <v>0</v>
      </c>
      <c r="F11" s="18"/>
      <c r="G11" s="154" t="str">
        <f>IF(C11="","",IF(COUNT(M24:M39)=0,"",(SUM(M24:M39))))</f>
        <v/>
      </c>
      <c r="H11" s="136"/>
      <c r="I11" s="209" t="str">
        <f>IF(C11="","",IF(K11=0,"",IF(COUNT(K11,M11)=2,M11/K11,"")))</f>
        <v/>
      </c>
      <c r="J11" s="135"/>
      <c r="K11" s="154" t="str">
        <f>IF(C11="","",IF(COUNT(K24:K39)=0,"",SUM(K24:K39)))</f>
        <v/>
      </c>
      <c r="L11" s="135"/>
      <c r="M11" s="154" t="str">
        <f>IF(C11="","",IF(COUNT(N24:N39)=0,"",SUM(N24:N39)))</f>
        <v/>
      </c>
      <c r="N11" s="135"/>
      <c r="O11" s="209" t="str">
        <f>IF(G11=0,"",IF(G11="","",M11/G11))</f>
        <v/>
      </c>
      <c r="P11" s="135"/>
      <c r="Q11" s="154" t="str">
        <f>IF(C11="","",IF(COUNT(O24:O39)=0,"",SUMPRODUCT(I24:I39,O24:O39)))</f>
        <v/>
      </c>
      <c r="R11" s="135"/>
      <c r="S11" s="158"/>
    </row>
    <row r="12" spans="1:19" ht="3.75" customHeight="1">
      <c r="B12" s="8"/>
      <c r="C12" s="18"/>
      <c r="D12" s="18"/>
      <c r="E12" s="18"/>
      <c r="F12" s="18"/>
      <c r="G12" s="18"/>
      <c r="H12" s="18"/>
      <c r="I12" s="18"/>
      <c r="J12" s="18"/>
      <c r="K12" s="18"/>
      <c r="L12" s="18"/>
      <c r="M12" s="18"/>
      <c r="N12" s="18"/>
      <c r="O12" s="135"/>
      <c r="P12" s="135"/>
      <c r="R12" s="135"/>
      <c r="S12" s="158"/>
    </row>
    <row r="13" spans="1:19" ht="15" customHeight="1">
      <c r="C13" s="154"/>
      <c r="D13" s="135"/>
      <c r="E13" s="154"/>
      <c r="F13" s="18"/>
      <c r="G13" s="154"/>
      <c r="H13" s="136"/>
      <c r="I13" s="97"/>
      <c r="J13" s="135"/>
      <c r="K13" s="154"/>
      <c r="L13" s="135"/>
      <c r="M13" s="154"/>
      <c r="N13" s="135"/>
      <c r="O13" s="154"/>
      <c r="P13" s="135"/>
      <c r="Q13" s="154"/>
      <c r="R13" s="135"/>
      <c r="S13" s="158"/>
    </row>
    <row r="14" spans="1:19" ht="3.75" customHeight="1">
      <c r="B14" s="8"/>
      <c r="C14" s="18"/>
      <c r="D14" s="18"/>
      <c r="E14" s="18"/>
      <c r="F14" s="18"/>
      <c r="G14" s="18"/>
      <c r="H14" s="18"/>
      <c r="I14" s="18"/>
      <c r="J14" s="18"/>
      <c r="K14" s="18"/>
      <c r="L14" s="18"/>
      <c r="M14" s="18"/>
      <c r="N14" s="18"/>
      <c r="O14" s="135"/>
      <c r="P14" s="135"/>
      <c r="Q14" s="135"/>
      <c r="R14" s="135"/>
      <c r="S14" s="158"/>
    </row>
    <row r="15" spans="1:19" ht="15" customHeight="1">
      <c r="B15" s="3"/>
      <c r="C15" s="155"/>
      <c r="D15" s="135"/>
      <c r="E15" s="155"/>
      <c r="F15" s="18"/>
      <c r="G15" s="155"/>
      <c r="H15" s="136"/>
      <c r="I15" s="156"/>
      <c r="J15" s="135"/>
      <c r="K15" s="155"/>
      <c r="L15" s="135"/>
      <c r="M15" s="155"/>
      <c r="N15" s="135"/>
      <c r="O15" s="155"/>
      <c r="P15" s="135"/>
      <c r="Q15" s="155"/>
      <c r="R15" s="135"/>
      <c r="S15" s="158"/>
    </row>
    <row r="16" spans="1:19" ht="3.75" customHeight="1">
      <c r="B16" s="8"/>
      <c r="C16" s="18"/>
      <c r="D16" s="18"/>
      <c r="E16" s="18"/>
      <c r="F16" s="18"/>
      <c r="G16" s="18"/>
      <c r="H16" s="18"/>
      <c r="I16" s="18"/>
      <c r="J16" s="18"/>
      <c r="K16" s="18"/>
      <c r="L16" s="18"/>
      <c r="M16" s="18"/>
      <c r="N16" s="18"/>
      <c r="O16" s="135"/>
      <c r="P16" s="135"/>
      <c r="Q16" s="135"/>
      <c r="R16" s="135"/>
      <c r="S16" s="158"/>
    </row>
    <row r="17" spans="1:20" ht="15" customHeight="1">
      <c r="B17" s="3"/>
      <c r="C17" s="155"/>
      <c r="D17" s="153"/>
      <c r="E17" s="155"/>
      <c r="F17" s="153"/>
      <c r="G17" s="155"/>
      <c r="H17" s="153"/>
      <c r="I17" s="155"/>
      <c r="J17" s="153"/>
      <c r="K17" s="155"/>
      <c r="L17" s="153"/>
      <c r="M17" s="155"/>
      <c r="N17" s="153"/>
      <c r="O17" s="155"/>
      <c r="P17" s="135"/>
      <c r="Q17" s="155"/>
      <c r="R17" s="135"/>
      <c r="S17" s="158"/>
    </row>
    <row r="18" spans="1:20" ht="7.5" customHeight="1">
      <c r="B18" s="8"/>
      <c r="C18" s="8"/>
      <c r="D18" s="8"/>
      <c r="E18" s="8"/>
      <c r="F18" s="8"/>
      <c r="G18" s="8"/>
      <c r="H18" s="8"/>
      <c r="I18" s="8"/>
      <c r="J18" s="8"/>
      <c r="K18" s="8"/>
      <c r="L18" s="8"/>
      <c r="M18" s="8"/>
      <c r="N18" s="8"/>
      <c r="O18" s="8"/>
      <c r="S18" s="8"/>
    </row>
    <row r="19" spans="1:20" ht="13.5">
      <c r="B19" s="168" t="s">
        <v>306</v>
      </c>
    </row>
    <row r="20" spans="1:20" ht="13.5">
      <c r="B20" s="168" t="s">
        <v>307</v>
      </c>
    </row>
    <row r="21" spans="1:20" ht="13.5">
      <c r="B21" s="168" t="s">
        <v>327</v>
      </c>
    </row>
    <row r="22" spans="1:20" ht="7.5" customHeight="1"/>
    <row r="23" spans="1:20" s="75" customFormat="1" ht="46.5" customHeight="1">
      <c r="B23" s="336" t="s">
        <v>310</v>
      </c>
      <c r="C23" s="337"/>
      <c r="D23" s="338"/>
      <c r="E23" s="339" t="s">
        <v>95</v>
      </c>
      <c r="F23" s="340"/>
      <c r="G23" s="341"/>
      <c r="H23" s="217" t="s">
        <v>190</v>
      </c>
      <c r="I23" s="218" t="s">
        <v>308</v>
      </c>
      <c r="J23" s="219" t="s">
        <v>231</v>
      </c>
      <c r="K23" s="217" t="s">
        <v>137</v>
      </c>
      <c r="L23" s="217" t="s">
        <v>143</v>
      </c>
      <c r="M23" s="219" t="s">
        <v>232</v>
      </c>
      <c r="N23" s="217" t="s">
        <v>511</v>
      </c>
      <c r="O23" s="219" t="s">
        <v>347</v>
      </c>
      <c r="P23" s="339" t="s">
        <v>96</v>
      </c>
      <c r="Q23" s="342"/>
      <c r="R23" s="342"/>
      <c r="S23" s="343"/>
    </row>
    <row r="24" spans="1:20" ht="15" customHeight="1">
      <c r="A24" s="75"/>
      <c r="B24" s="323"/>
      <c r="C24" s="324"/>
      <c r="D24" s="482"/>
      <c r="E24" s="326"/>
      <c r="F24" s="327"/>
      <c r="G24" s="328"/>
      <c r="H24" s="129"/>
      <c r="I24" s="130"/>
      <c r="J24" s="130"/>
      <c r="K24" s="149" t="str">
        <f>IF(COUNT(I24,J24)=2,I24*J24,"")</f>
        <v/>
      </c>
      <c r="L24" s="130"/>
      <c r="M24" s="130"/>
      <c r="N24" s="131" t="str">
        <f>IF(COUNT(K24,L24)=2,K24*L24,"")</f>
        <v/>
      </c>
      <c r="O24" s="130"/>
      <c r="P24" s="329"/>
      <c r="Q24" s="324"/>
      <c r="R24" s="324"/>
      <c r="S24" s="330"/>
      <c r="T24" s="172" t="str">
        <f t="shared" ref="T24:T39" si="0">IF(J24="","",IF(L24="","Ø TN/Termin muss angegeben werden!",""))</f>
        <v/>
      </c>
    </row>
    <row r="25" spans="1:20" ht="15" customHeight="1">
      <c r="A25" s="75"/>
      <c r="B25" s="323"/>
      <c r="C25" s="324"/>
      <c r="D25" s="482"/>
      <c r="E25" s="326"/>
      <c r="F25" s="327"/>
      <c r="G25" s="328"/>
      <c r="H25" s="129"/>
      <c r="I25" s="130"/>
      <c r="J25" s="130"/>
      <c r="K25" s="149" t="str">
        <f t="shared" ref="K25:K39" si="1">IF(COUNT(I25,J25)=2,I25*J25,"")</f>
        <v/>
      </c>
      <c r="L25" s="130"/>
      <c r="M25" s="130"/>
      <c r="N25" s="131" t="str">
        <f t="shared" ref="N25:N39" si="2">IF(COUNT(K25,L25)=2,K25*L25,"")</f>
        <v/>
      </c>
      <c r="O25" s="130"/>
      <c r="P25" s="329"/>
      <c r="Q25" s="324"/>
      <c r="R25" s="324"/>
      <c r="S25" s="330"/>
      <c r="T25" s="172" t="str">
        <f t="shared" si="0"/>
        <v/>
      </c>
    </row>
    <row r="26" spans="1:20" ht="15" customHeight="1">
      <c r="A26" s="75"/>
      <c r="B26" s="323"/>
      <c r="C26" s="324"/>
      <c r="D26" s="325"/>
      <c r="E26" s="326"/>
      <c r="F26" s="327"/>
      <c r="G26" s="328"/>
      <c r="H26" s="129"/>
      <c r="I26" s="130"/>
      <c r="J26" s="130"/>
      <c r="K26" s="149" t="str">
        <f t="shared" si="1"/>
        <v/>
      </c>
      <c r="L26" s="130"/>
      <c r="M26" s="130"/>
      <c r="N26" s="131" t="str">
        <f t="shared" si="2"/>
        <v/>
      </c>
      <c r="O26" s="130"/>
      <c r="P26" s="329"/>
      <c r="Q26" s="324"/>
      <c r="R26" s="324"/>
      <c r="S26" s="330"/>
      <c r="T26" s="172" t="str">
        <f t="shared" si="0"/>
        <v/>
      </c>
    </row>
    <row r="27" spans="1:20" ht="15" customHeight="1">
      <c r="A27" s="75"/>
      <c r="B27" s="323"/>
      <c r="C27" s="324"/>
      <c r="D27" s="325"/>
      <c r="E27" s="326"/>
      <c r="F27" s="327"/>
      <c r="G27" s="328"/>
      <c r="H27" s="129"/>
      <c r="I27" s="130"/>
      <c r="J27" s="130"/>
      <c r="K27" s="149" t="str">
        <f t="shared" si="1"/>
        <v/>
      </c>
      <c r="L27" s="130"/>
      <c r="M27" s="130"/>
      <c r="N27" s="131" t="str">
        <f t="shared" si="2"/>
        <v/>
      </c>
      <c r="O27" s="130"/>
      <c r="P27" s="329"/>
      <c r="Q27" s="324"/>
      <c r="R27" s="324"/>
      <c r="S27" s="330"/>
      <c r="T27" s="172" t="str">
        <f t="shared" si="0"/>
        <v/>
      </c>
    </row>
    <row r="28" spans="1:20" ht="15" customHeight="1">
      <c r="A28" s="75"/>
      <c r="B28" s="323"/>
      <c r="C28" s="324"/>
      <c r="D28" s="325"/>
      <c r="E28" s="326"/>
      <c r="F28" s="327"/>
      <c r="G28" s="328"/>
      <c r="H28" s="129"/>
      <c r="I28" s="130"/>
      <c r="J28" s="130" t="s">
        <v>157</v>
      </c>
      <c r="K28" s="149" t="str">
        <f t="shared" si="1"/>
        <v/>
      </c>
      <c r="L28" s="130"/>
      <c r="M28" s="130"/>
      <c r="N28" s="131" t="str">
        <f t="shared" si="2"/>
        <v/>
      </c>
      <c r="O28" s="130"/>
      <c r="P28" s="329"/>
      <c r="Q28" s="324"/>
      <c r="R28" s="324"/>
      <c r="S28" s="330"/>
      <c r="T28" s="172" t="str">
        <f t="shared" si="0"/>
        <v/>
      </c>
    </row>
    <row r="29" spans="1:20" ht="15" customHeight="1">
      <c r="A29" s="75"/>
      <c r="B29" s="323"/>
      <c r="C29" s="324"/>
      <c r="D29" s="325"/>
      <c r="E29" s="326"/>
      <c r="F29" s="327"/>
      <c r="G29" s="328"/>
      <c r="H29" s="129"/>
      <c r="I29" s="130"/>
      <c r="J29" s="130" t="s">
        <v>157</v>
      </c>
      <c r="K29" s="149" t="str">
        <f t="shared" si="1"/>
        <v/>
      </c>
      <c r="L29" s="130"/>
      <c r="M29" s="130"/>
      <c r="N29" s="131" t="str">
        <f t="shared" si="2"/>
        <v/>
      </c>
      <c r="O29" s="130"/>
      <c r="P29" s="329"/>
      <c r="Q29" s="324"/>
      <c r="R29" s="324"/>
      <c r="S29" s="330"/>
      <c r="T29" s="172" t="str">
        <f t="shared" si="0"/>
        <v/>
      </c>
    </row>
    <row r="30" spans="1:20" ht="15" customHeight="1">
      <c r="A30" s="75"/>
      <c r="B30" s="323"/>
      <c r="C30" s="324"/>
      <c r="D30" s="325"/>
      <c r="E30" s="326"/>
      <c r="F30" s="327"/>
      <c r="G30" s="328"/>
      <c r="H30" s="129"/>
      <c r="I30" s="130"/>
      <c r="J30" s="130"/>
      <c r="K30" s="149" t="str">
        <f t="shared" si="1"/>
        <v/>
      </c>
      <c r="L30" s="130"/>
      <c r="M30" s="130"/>
      <c r="N30" s="131" t="str">
        <f t="shared" si="2"/>
        <v/>
      </c>
      <c r="O30" s="130"/>
      <c r="P30" s="329"/>
      <c r="Q30" s="324"/>
      <c r="R30" s="324"/>
      <c r="S30" s="330"/>
      <c r="T30" s="172" t="str">
        <f t="shared" si="0"/>
        <v/>
      </c>
    </row>
    <row r="31" spans="1:20" ht="15" customHeight="1">
      <c r="A31" s="75"/>
      <c r="B31" s="483"/>
      <c r="C31" s="484"/>
      <c r="D31" s="485"/>
      <c r="E31" s="326"/>
      <c r="F31" s="327"/>
      <c r="G31" s="328"/>
      <c r="H31" s="129"/>
      <c r="I31" s="130"/>
      <c r="J31" s="130"/>
      <c r="K31" s="149" t="str">
        <f t="shared" si="1"/>
        <v/>
      </c>
      <c r="L31" s="130"/>
      <c r="M31" s="130"/>
      <c r="N31" s="131" t="str">
        <f t="shared" si="2"/>
        <v/>
      </c>
      <c r="O31" s="130"/>
      <c r="P31" s="329"/>
      <c r="Q31" s="324"/>
      <c r="R31" s="324"/>
      <c r="S31" s="330"/>
      <c r="T31" s="172" t="str">
        <f t="shared" si="0"/>
        <v/>
      </c>
    </row>
    <row r="32" spans="1:20" ht="15" customHeight="1">
      <c r="A32" s="75"/>
      <c r="B32" s="323"/>
      <c r="C32" s="324"/>
      <c r="D32" s="325"/>
      <c r="E32" s="326"/>
      <c r="F32" s="327"/>
      <c r="G32" s="328"/>
      <c r="H32" s="129"/>
      <c r="I32" s="130"/>
      <c r="J32" s="130"/>
      <c r="K32" s="149" t="str">
        <f t="shared" si="1"/>
        <v/>
      </c>
      <c r="L32" s="130"/>
      <c r="M32" s="130"/>
      <c r="N32" s="131" t="str">
        <f t="shared" si="2"/>
        <v/>
      </c>
      <c r="O32" s="130"/>
      <c r="P32" s="329"/>
      <c r="Q32" s="324"/>
      <c r="R32" s="324"/>
      <c r="S32" s="330"/>
      <c r="T32" s="172" t="str">
        <f t="shared" si="0"/>
        <v/>
      </c>
    </row>
    <row r="33" spans="1:20" ht="15" customHeight="1">
      <c r="A33" s="75"/>
      <c r="B33" s="323"/>
      <c r="C33" s="324"/>
      <c r="D33" s="325"/>
      <c r="E33" s="326"/>
      <c r="F33" s="327"/>
      <c r="G33" s="328"/>
      <c r="H33" s="129"/>
      <c r="I33" s="130"/>
      <c r="J33" s="130"/>
      <c r="K33" s="149" t="str">
        <f t="shared" si="1"/>
        <v/>
      </c>
      <c r="L33" s="130"/>
      <c r="M33" s="130"/>
      <c r="N33" s="131" t="str">
        <f t="shared" si="2"/>
        <v/>
      </c>
      <c r="O33" s="130"/>
      <c r="P33" s="329"/>
      <c r="Q33" s="324"/>
      <c r="R33" s="324"/>
      <c r="S33" s="330"/>
      <c r="T33" s="172" t="str">
        <f t="shared" si="0"/>
        <v/>
      </c>
    </row>
    <row r="34" spans="1:20" ht="15" customHeight="1">
      <c r="A34" s="75"/>
      <c r="B34" s="323"/>
      <c r="C34" s="324"/>
      <c r="D34" s="325"/>
      <c r="E34" s="326"/>
      <c r="F34" s="327"/>
      <c r="G34" s="328"/>
      <c r="H34" s="129"/>
      <c r="I34" s="130"/>
      <c r="J34" s="130"/>
      <c r="K34" s="149" t="str">
        <f t="shared" si="1"/>
        <v/>
      </c>
      <c r="L34" s="130"/>
      <c r="M34" s="130"/>
      <c r="N34" s="131" t="str">
        <f t="shared" si="2"/>
        <v/>
      </c>
      <c r="O34" s="130"/>
      <c r="P34" s="329"/>
      <c r="Q34" s="324"/>
      <c r="R34" s="324"/>
      <c r="S34" s="330"/>
      <c r="T34" s="172" t="str">
        <f t="shared" si="0"/>
        <v/>
      </c>
    </row>
    <row r="35" spans="1:20" ht="15" customHeight="1">
      <c r="A35" s="75"/>
      <c r="B35" s="323"/>
      <c r="C35" s="324"/>
      <c r="D35" s="325"/>
      <c r="E35" s="326"/>
      <c r="F35" s="327"/>
      <c r="G35" s="328"/>
      <c r="H35" s="129"/>
      <c r="I35" s="130"/>
      <c r="J35" s="130"/>
      <c r="K35" s="149" t="str">
        <f t="shared" si="1"/>
        <v/>
      </c>
      <c r="L35" s="130"/>
      <c r="M35" s="130"/>
      <c r="N35" s="131" t="str">
        <f t="shared" si="2"/>
        <v/>
      </c>
      <c r="O35" s="130"/>
      <c r="P35" s="329"/>
      <c r="Q35" s="324"/>
      <c r="R35" s="324"/>
      <c r="S35" s="330"/>
      <c r="T35" s="172" t="str">
        <f t="shared" si="0"/>
        <v/>
      </c>
    </row>
    <row r="36" spans="1:20" ht="15" customHeight="1">
      <c r="A36" s="75"/>
      <c r="B36" s="323"/>
      <c r="C36" s="324"/>
      <c r="D36" s="325"/>
      <c r="E36" s="326"/>
      <c r="F36" s="327"/>
      <c r="G36" s="328"/>
      <c r="H36" s="129"/>
      <c r="I36" s="130"/>
      <c r="J36" s="130"/>
      <c r="K36" s="149" t="str">
        <f t="shared" si="1"/>
        <v/>
      </c>
      <c r="L36" s="130"/>
      <c r="M36" s="130"/>
      <c r="N36" s="131" t="str">
        <f t="shared" si="2"/>
        <v/>
      </c>
      <c r="O36" s="130"/>
      <c r="P36" s="329"/>
      <c r="Q36" s="324"/>
      <c r="R36" s="324"/>
      <c r="S36" s="330"/>
      <c r="T36" s="172" t="str">
        <f t="shared" si="0"/>
        <v/>
      </c>
    </row>
    <row r="37" spans="1:20" ht="15" customHeight="1">
      <c r="A37" s="75"/>
      <c r="B37" s="323"/>
      <c r="C37" s="324"/>
      <c r="D37" s="325"/>
      <c r="E37" s="326"/>
      <c r="F37" s="327"/>
      <c r="G37" s="328"/>
      <c r="H37" s="129"/>
      <c r="I37" s="130"/>
      <c r="J37" s="130"/>
      <c r="K37" s="149" t="str">
        <f t="shared" si="1"/>
        <v/>
      </c>
      <c r="L37" s="130"/>
      <c r="M37" s="130"/>
      <c r="N37" s="131" t="str">
        <f t="shared" si="2"/>
        <v/>
      </c>
      <c r="O37" s="130"/>
      <c r="P37" s="329"/>
      <c r="Q37" s="324"/>
      <c r="R37" s="324"/>
      <c r="S37" s="330"/>
      <c r="T37" s="172" t="str">
        <f t="shared" si="0"/>
        <v/>
      </c>
    </row>
    <row r="38" spans="1:20" ht="15" customHeight="1">
      <c r="A38" s="75"/>
      <c r="B38" s="323"/>
      <c r="C38" s="324"/>
      <c r="D38" s="325"/>
      <c r="E38" s="326"/>
      <c r="F38" s="327"/>
      <c r="G38" s="328"/>
      <c r="H38" s="129"/>
      <c r="I38" s="130"/>
      <c r="J38" s="130"/>
      <c r="K38" s="149" t="str">
        <f t="shared" si="1"/>
        <v/>
      </c>
      <c r="L38" s="130"/>
      <c r="M38" s="130"/>
      <c r="N38" s="131" t="str">
        <f t="shared" si="2"/>
        <v/>
      </c>
      <c r="O38" s="130"/>
      <c r="P38" s="329"/>
      <c r="Q38" s="324"/>
      <c r="R38" s="324"/>
      <c r="S38" s="330"/>
      <c r="T38" s="172" t="str">
        <f t="shared" si="0"/>
        <v/>
      </c>
    </row>
    <row r="39" spans="1:20" ht="15" customHeight="1">
      <c r="A39" s="75"/>
      <c r="B39" s="486"/>
      <c r="C39" s="355"/>
      <c r="D39" s="487"/>
      <c r="E39" s="352"/>
      <c r="F39" s="488"/>
      <c r="G39" s="489"/>
      <c r="H39" s="257"/>
      <c r="I39" s="210"/>
      <c r="J39" s="210"/>
      <c r="K39" s="258" t="str">
        <f t="shared" si="1"/>
        <v/>
      </c>
      <c r="L39" s="210"/>
      <c r="M39" s="259"/>
      <c r="N39" s="260" t="str">
        <f t="shared" si="2"/>
        <v/>
      </c>
      <c r="O39" s="210"/>
      <c r="P39" s="490"/>
      <c r="Q39" s="355"/>
      <c r="R39" s="355"/>
      <c r="S39" s="356"/>
      <c r="T39" s="172" t="str">
        <f t="shared" si="0"/>
        <v/>
      </c>
    </row>
    <row r="40" spans="1:20" ht="39.75" hidden="1" customHeight="1">
      <c r="B40" s="477" t="s">
        <v>301</v>
      </c>
      <c r="C40" s="478"/>
      <c r="D40" s="478"/>
      <c r="E40" s="479"/>
      <c r="F40" s="480"/>
      <c r="G40" s="480"/>
      <c r="H40" s="480"/>
      <c r="I40" s="480"/>
      <c r="J40" s="480"/>
      <c r="K40" s="480"/>
      <c r="L40" s="480"/>
      <c r="M40" s="480"/>
      <c r="N40" s="480"/>
      <c r="O40" s="480"/>
      <c r="P40" s="480"/>
      <c r="Q40" s="480"/>
      <c r="R40" s="480"/>
      <c r="S40" s="481"/>
    </row>
    <row r="55" spans="9:10">
      <c r="I55" s="6"/>
      <c r="J55" s="6"/>
    </row>
  </sheetData>
  <sheetProtection algorithmName="SHA-512" hashValue="RwkUyVdkXaXUAQTNG2M4RlDkx4H/m8tPHdV977uXgEPvbfI/9+E2RKUL3XwofHYj4aT3PqSKPG43uGzIxnwDrQ==" saltValue="GX7z5IWxTspsej4tvjKlFQ==" spinCount="100000" sheet="1" objects="1" scenarios="1"/>
  <mergeCells count="55">
    <mergeCell ref="B39:D39"/>
    <mergeCell ref="E39:G39"/>
    <mergeCell ref="P39:S39"/>
    <mergeCell ref="B37:D37"/>
    <mergeCell ref="E37:G37"/>
    <mergeCell ref="P37:S37"/>
    <mergeCell ref="B38:D38"/>
    <mergeCell ref="E38:G38"/>
    <mergeCell ref="P38:S38"/>
    <mergeCell ref="B35:D35"/>
    <mergeCell ref="E35:G35"/>
    <mergeCell ref="P35:S35"/>
    <mergeCell ref="B36:D36"/>
    <mergeCell ref="E36:G36"/>
    <mergeCell ref="P36:S36"/>
    <mergeCell ref="B33:D33"/>
    <mergeCell ref="E33:G33"/>
    <mergeCell ref="P33:S33"/>
    <mergeCell ref="B34:D34"/>
    <mergeCell ref="E34:G34"/>
    <mergeCell ref="P34:S34"/>
    <mergeCell ref="B31:D31"/>
    <mergeCell ref="E31:G31"/>
    <mergeCell ref="P31:S31"/>
    <mergeCell ref="B32:D32"/>
    <mergeCell ref="E32:G32"/>
    <mergeCell ref="P32:S32"/>
    <mergeCell ref="R2:S2"/>
    <mergeCell ref="R4:S4"/>
    <mergeCell ref="P23:S23"/>
    <mergeCell ref="B26:D26"/>
    <mergeCell ref="E26:G26"/>
    <mergeCell ref="P26:S26"/>
    <mergeCell ref="B24:D24"/>
    <mergeCell ref="E24:G24"/>
    <mergeCell ref="P24:S24"/>
    <mergeCell ref="B25:D25"/>
    <mergeCell ref="B23:D23"/>
    <mergeCell ref="E23:G23"/>
    <mergeCell ref="B40:D40"/>
    <mergeCell ref="E40:S40"/>
    <mergeCell ref="E25:G25"/>
    <mergeCell ref="P25:S25"/>
    <mergeCell ref="B27:D27"/>
    <mergeCell ref="E27:G27"/>
    <mergeCell ref="P27:S27"/>
    <mergeCell ref="B28:D28"/>
    <mergeCell ref="B30:D30"/>
    <mergeCell ref="E30:G30"/>
    <mergeCell ref="P30:S30"/>
    <mergeCell ref="E28:G28"/>
    <mergeCell ref="P28:S28"/>
    <mergeCell ref="B29:D29"/>
    <mergeCell ref="E29:G29"/>
    <mergeCell ref="P29:S29"/>
  </mergeCells>
  <conditionalFormatting sqref="E24:F33 G27:G28 E34:G39">
    <cfRule type="expression" dxfId="259" priority="20" stopIfTrue="1">
      <formula>I24="x"</formula>
    </cfRule>
  </conditionalFormatting>
  <conditionalFormatting sqref="E28:F28">
    <cfRule type="expression" dxfId="258" priority="22" stopIfTrue="1">
      <formula>H28="x"</formula>
    </cfRule>
  </conditionalFormatting>
  <conditionalFormatting sqref="E29:F30">
    <cfRule type="expression" dxfId="257" priority="16" stopIfTrue="1">
      <formula>H29="x"</formula>
    </cfRule>
  </conditionalFormatting>
  <conditionalFormatting sqref="E31:G31">
    <cfRule type="expression" dxfId="256" priority="9" stopIfTrue="1">
      <formula>I31="x"</formula>
    </cfRule>
    <cfRule type="expression" dxfId="255" priority="11" stopIfTrue="1">
      <formula>H31="x"</formula>
    </cfRule>
  </conditionalFormatting>
  <conditionalFormatting sqref="E24:H39 C24:C25 B24:B39">
    <cfRule type="expression" dxfId="254" priority="27" stopIfTrue="1">
      <formula>#REF!="x"</formula>
    </cfRule>
  </conditionalFormatting>
  <conditionalFormatting sqref="E23:O23">
    <cfRule type="expression" dxfId="253" priority="24" stopIfTrue="1">
      <formula>#REF!="x"</formula>
    </cfRule>
  </conditionalFormatting>
  <conditionalFormatting sqref="G24:G33 E27:F33 E34:G39">
    <cfRule type="expression" dxfId="252" priority="28" stopIfTrue="1">
      <formula>H24="x"</formula>
    </cfRule>
  </conditionalFormatting>
  <conditionalFormatting sqref="G32">
    <cfRule type="expression" dxfId="251" priority="15" stopIfTrue="1">
      <formula>J32="x"</formula>
    </cfRule>
  </conditionalFormatting>
  <conditionalFormatting sqref="G32:G33">
    <cfRule type="expression" dxfId="250" priority="14" stopIfTrue="1">
      <formula>K32="x"</formula>
    </cfRule>
  </conditionalFormatting>
  <conditionalFormatting sqref="H27:H39">
    <cfRule type="expression" dxfId="249" priority="17" stopIfTrue="1">
      <formula>M27="x"</formula>
    </cfRule>
    <cfRule type="expression" dxfId="248" priority="23" stopIfTrue="1">
      <formula>N27="x"</formula>
    </cfRule>
  </conditionalFormatting>
  <conditionalFormatting sqref="H31">
    <cfRule type="expression" dxfId="247" priority="7" stopIfTrue="1">
      <formula>M31="x"</formula>
    </cfRule>
    <cfRule type="expression" dxfId="246" priority="8" stopIfTrue="1">
      <formula>N31="x"</formula>
    </cfRule>
  </conditionalFormatting>
  <conditionalFormatting sqref="M24:M39">
    <cfRule type="expression" dxfId="245" priority="21" stopIfTrue="1">
      <formula>#REF!="x"</formula>
    </cfRule>
  </conditionalFormatting>
  <printOptions horizontalCentered="1"/>
  <pageMargins left="0.15748031496062992" right="0.39370078740157483" top="0.31496062992125984" bottom="0.31496062992125984" header="0.19685039370078741" footer="0.19685039370078741"/>
  <pageSetup paperSize="9" scale="88" fitToHeight="0" orientation="landscape" r:id="rId1"/>
  <headerFooter alignWithMargins="0">
    <oddFooter>&amp;L&amp;9&amp;D&amp;R&amp;9Projektaktivitäten geplant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3DC5-5EF1-4A1F-B52F-DFF82C9EC713}">
  <sheetPr codeName="Tabelle8">
    <tabColor rgb="FF00FF00"/>
    <pageSetUpPr fitToPage="1"/>
  </sheetPr>
  <dimension ref="A1:S35"/>
  <sheetViews>
    <sheetView workbookViewId="0"/>
  </sheetViews>
  <sheetFormatPr baseColWidth="10" defaultRowHeight="12.75"/>
  <cols>
    <col min="1" max="1" width="5.7109375" style="2" customWidth="1"/>
    <col min="2" max="2" width="17.140625" style="2" customWidth="1"/>
    <col min="3" max="10" width="8.5703125" style="2" customWidth="1"/>
    <col min="11" max="11" width="8.7109375" style="2" customWidth="1"/>
    <col min="12" max="16" width="8.5703125" style="2" customWidth="1"/>
    <col min="17" max="17" width="10" style="2" customWidth="1"/>
    <col min="18" max="18" width="8.5703125" style="2" customWidth="1"/>
    <col min="19" max="19" width="10" style="2" customWidth="1"/>
    <col min="20" max="16384" width="11.42578125" style="2"/>
  </cols>
  <sheetData>
    <row r="1" spans="1:19" ht="12" customHeight="1">
      <c r="J1" s="16"/>
      <c r="K1" s="16"/>
      <c r="L1" s="16"/>
      <c r="M1" s="16"/>
      <c r="N1" s="16"/>
      <c r="O1" s="16"/>
      <c r="P1" s="16"/>
      <c r="Q1" s="16"/>
      <c r="R1" s="16"/>
      <c r="S1" s="16"/>
    </row>
    <row r="2" spans="1:19" ht="17.25" customHeight="1">
      <c r="B2" s="95" t="s">
        <v>81</v>
      </c>
      <c r="C2" s="95"/>
      <c r="D2" s="95"/>
      <c r="E2" s="11"/>
      <c r="F2" s="11"/>
      <c r="R2" s="332" t="str">
        <f>IF(Projekteingabe!N2="","",Projekteingabe!N2)</f>
        <v/>
      </c>
      <c r="S2" s="333"/>
    </row>
    <row r="3" spans="1:19" ht="24" customHeight="1">
      <c r="B3" s="96" t="s">
        <v>488</v>
      </c>
      <c r="C3" s="96"/>
      <c r="D3" s="96"/>
      <c r="E3" s="80"/>
      <c r="F3" s="80"/>
      <c r="J3" s="16"/>
      <c r="K3" s="16"/>
      <c r="L3" s="16"/>
      <c r="M3" s="16"/>
      <c r="N3" s="16"/>
      <c r="O3" s="16"/>
      <c r="P3" s="16"/>
      <c r="Q3" s="16"/>
      <c r="R3" s="16"/>
    </row>
    <row r="4" spans="1:19" ht="21" customHeight="1">
      <c r="A4" s="93"/>
      <c r="B4" s="94" t="s">
        <v>489</v>
      </c>
      <c r="C4" s="94"/>
      <c r="D4" s="94"/>
      <c r="E4" s="12"/>
      <c r="F4" s="12"/>
      <c r="H4" s="16"/>
      <c r="I4" s="16"/>
      <c r="J4" s="16"/>
      <c r="K4" s="16"/>
      <c r="L4" s="16"/>
      <c r="M4" s="16"/>
      <c r="N4" s="16"/>
      <c r="O4" s="16"/>
      <c r="P4" s="16"/>
      <c r="Q4" s="16"/>
      <c r="R4" s="334">
        <f ca="1">TODAY()</f>
        <v>46199</v>
      </c>
      <c r="S4" s="335"/>
    </row>
    <row r="5" spans="1:19" ht="30" customHeight="1">
      <c r="B5" s="98" t="s">
        <v>530</v>
      </c>
      <c r="C5" s="98"/>
      <c r="I5" s="3"/>
    </row>
    <row r="6" spans="1:19" ht="15" customHeight="1">
      <c r="B6" s="8" t="s">
        <v>106</v>
      </c>
      <c r="C6" s="78" t="str">
        <f>IF(Projekteingabe!F9="","",Projekteingabe!F9)</f>
        <v/>
      </c>
      <c r="D6" s="76"/>
      <c r="E6" s="76"/>
      <c r="F6" s="76"/>
      <c r="G6" s="76"/>
      <c r="H6" s="76"/>
      <c r="I6" s="77"/>
    </row>
    <row r="7" spans="1:19" ht="15" customHeight="1">
      <c r="B7" s="6" t="s">
        <v>0</v>
      </c>
      <c r="C7" s="78" t="str">
        <f>IF(Projekteingabe!E35="","",Projekteingabe!E35)</f>
        <v/>
      </c>
      <c r="D7" s="76"/>
      <c r="E7" s="76"/>
      <c r="F7" s="76"/>
      <c r="G7" s="76"/>
      <c r="H7" s="76"/>
      <c r="I7" s="77"/>
    </row>
    <row r="8" spans="1:19" ht="15" customHeight="1">
      <c r="B8" s="8"/>
      <c r="C8" s="8"/>
      <c r="D8" s="8"/>
      <c r="E8" s="8"/>
      <c r="F8" s="8"/>
      <c r="G8" s="8"/>
      <c r="H8" s="8"/>
      <c r="I8" s="8"/>
      <c r="J8" s="8"/>
      <c r="K8" s="8"/>
    </row>
    <row r="9" spans="1:19" s="157" customFormat="1" ht="12" customHeight="1">
      <c r="C9" s="159" t="s">
        <v>180</v>
      </c>
      <c r="D9" s="160"/>
      <c r="E9" s="160" t="s">
        <v>322</v>
      </c>
      <c r="F9" s="161"/>
      <c r="G9" s="160" t="s">
        <v>320</v>
      </c>
      <c r="H9" s="159"/>
      <c r="I9" s="160" t="s">
        <v>320</v>
      </c>
      <c r="L9" s="160" t="s">
        <v>180</v>
      </c>
      <c r="M9" s="160"/>
      <c r="N9" s="160" t="s">
        <v>240</v>
      </c>
      <c r="O9" s="160"/>
      <c r="P9" s="160" t="s">
        <v>324</v>
      </c>
      <c r="Q9" s="369"/>
      <c r="R9" s="195"/>
      <c r="S9" s="159"/>
    </row>
    <row r="10" spans="1:19" s="158" customFormat="1" ht="15" customHeight="1">
      <c r="C10" s="163" t="s">
        <v>319</v>
      </c>
      <c r="D10" s="164"/>
      <c r="E10" s="163" t="s">
        <v>323</v>
      </c>
      <c r="F10" s="165"/>
      <c r="G10" s="163" t="s">
        <v>321</v>
      </c>
      <c r="H10" s="163"/>
      <c r="I10" s="163" t="s">
        <v>325</v>
      </c>
      <c r="L10" s="164" t="s">
        <v>313</v>
      </c>
      <c r="M10" s="164"/>
      <c r="N10" s="163" t="s">
        <v>336</v>
      </c>
      <c r="O10" s="164"/>
      <c r="P10" s="163" t="s">
        <v>172</v>
      </c>
      <c r="Q10" s="369"/>
      <c r="R10" s="151"/>
      <c r="S10" s="163"/>
    </row>
    <row r="11" spans="1:19" ht="15" customHeight="1">
      <c r="B11" s="138" t="s">
        <v>193</v>
      </c>
      <c r="C11" s="232" t="str">
        <f>IF(COUNTIF(E25:E34,"Sendung")=0,"",COUNTIF(E25:E34,"Sendung"))</f>
        <v/>
      </c>
      <c r="D11" s="135"/>
      <c r="E11" s="232" t="str">
        <f>IF(C11="","",AVERAGE(G25:G34))</f>
        <v/>
      </c>
      <c r="F11" s="18"/>
      <c r="G11" s="236" t="str">
        <f>IF(C11="","",AVERAGE(H25:H34))</f>
        <v/>
      </c>
      <c r="H11" s="136"/>
      <c r="I11" s="232" t="str">
        <f>IF(C11="","",AVERAGE(I25:I34))</f>
        <v/>
      </c>
      <c r="K11" s="135"/>
      <c r="L11" s="232" t="str">
        <f>IF(COUNTIF(E25:E34,"Artikel")=0,"",COUNTIF(E25:E34,"Artikel"))</f>
        <v/>
      </c>
      <c r="M11" s="135"/>
      <c r="N11" s="236" t="str">
        <f>IF(L11="","",AVERAGE(J25:J34))</f>
        <v/>
      </c>
      <c r="O11" s="135"/>
      <c r="P11" s="232" t="str">
        <f>IF(L11="","",AVERAGE(K25:K34))</f>
        <v/>
      </c>
    </row>
    <row r="12" spans="1:19" ht="3.75" customHeight="1">
      <c r="B12" s="8"/>
      <c r="C12" s="18"/>
      <c r="D12" s="18"/>
      <c r="E12" s="18"/>
      <c r="F12" s="18"/>
      <c r="G12" s="18"/>
      <c r="H12" s="18"/>
      <c r="I12" s="18"/>
      <c r="K12" s="18"/>
      <c r="L12" s="18"/>
      <c r="M12" s="18"/>
      <c r="N12" s="18"/>
      <c r="O12" s="135"/>
    </row>
    <row r="13" spans="1:19" ht="15" customHeight="1">
      <c r="C13" s="154"/>
      <c r="D13" s="135"/>
      <c r="E13" s="154"/>
      <c r="F13" s="18"/>
      <c r="G13" s="154"/>
      <c r="H13" s="136"/>
      <c r="I13" s="97"/>
      <c r="K13" s="135"/>
      <c r="L13" s="154"/>
      <c r="M13" s="135"/>
      <c r="N13" s="97"/>
      <c r="O13" s="135"/>
      <c r="P13" s="97"/>
    </row>
    <row r="14" spans="1:19" ht="3.75" customHeight="1">
      <c r="B14" s="8"/>
      <c r="C14" s="18"/>
      <c r="D14" s="18"/>
      <c r="E14" s="18"/>
      <c r="F14" s="18"/>
      <c r="G14" s="18"/>
      <c r="H14" s="18"/>
      <c r="I14" s="18"/>
      <c r="K14" s="18"/>
      <c r="L14" s="18"/>
      <c r="M14" s="18"/>
      <c r="N14" s="18"/>
      <c r="O14" s="135"/>
      <c r="P14" s="18"/>
    </row>
    <row r="15" spans="1:19" ht="15" customHeight="1">
      <c r="B15" s="3"/>
      <c r="C15" s="155"/>
      <c r="D15" s="135"/>
      <c r="E15" s="155"/>
      <c r="F15" s="18"/>
      <c r="G15" s="155"/>
      <c r="H15" s="136"/>
      <c r="I15" s="156"/>
      <c r="K15" s="135"/>
      <c r="L15" s="155"/>
      <c r="M15" s="135"/>
      <c r="N15" s="156"/>
      <c r="O15" s="135"/>
      <c r="P15" s="156"/>
    </row>
    <row r="16" spans="1:19" ht="3.75" customHeight="1">
      <c r="B16" s="8"/>
      <c r="C16" s="18"/>
      <c r="D16" s="18"/>
      <c r="E16" s="18"/>
      <c r="F16" s="18"/>
      <c r="G16" s="18"/>
      <c r="H16" s="18"/>
      <c r="I16" s="18"/>
      <c r="K16" s="18"/>
      <c r="L16" s="18"/>
      <c r="M16" s="18"/>
      <c r="N16" s="18"/>
      <c r="O16" s="135"/>
      <c r="P16" s="18"/>
    </row>
    <row r="17" spans="1:16" ht="15" customHeight="1">
      <c r="B17" s="3"/>
      <c r="C17" s="155"/>
      <c r="D17" s="153"/>
      <c r="E17" s="155"/>
      <c r="F17" s="153"/>
      <c r="G17" s="155"/>
      <c r="H17" s="153"/>
      <c r="I17" s="155"/>
      <c r="K17" s="153"/>
      <c r="L17" s="155"/>
      <c r="M17" s="153"/>
      <c r="N17" s="155"/>
      <c r="O17" s="153"/>
      <c r="P17" s="155"/>
    </row>
    <row r="18" spans="1:16" ht="7.5" customHeight="1">
      <c r="B18" s="8"/>
      <c r="C18" s="8"/>
      <c r="D18" s="8"/>
      <c r="E18" s="8"/>
      <c r="F18" s="8"/>
      <c r="G18" s="8"/>
      <c r="H18" s="8"/>
      <c r="I18" s="8"/>
      <c r="J18" s="8"/>
      <c r="K18" s="8"/>
      <c r="L18" s="8"/>
      <c r="M18" s="8"/>
      <c r="N18" s="8"/>
    </row>
    <row r="19" spans="1:16" ht="13.5">
      <c r="B19" s="168" t="s">
        <v>230</v>
      </c>
    </row>
    <row r="20" spans="1:16" ht="13.5">
      <c r="B20" s="168" t="s">
        <v>305</v>
      </c>
    </row>
    <row r="21" spans="1:16" ht="9" customHeight="1">
      <c r="B21" s="168"/>
    </row>
    <row r="22" spans="1:16">
      <c r="B22" s="168"/>
      <c r="G22" s="370" t="s">
        <v>319</v>
      </c>
      <c r="H22" s="494"/>
      <c r="I22" s="373"/>
      <c r="J22" s="370" t="s">
        <v>313</v>
      </c>
      <c r="K22" s="373"/>
    </row>
    <row r="23" spans="1:16" ht="7.5" customHeight="1"/>
    <row r="24" spans="1:16" s="75" customFormat="1" ht="56.25" customHeight="1">
      <c r="B24" s="213" t="s">
        <v>304</v>
      </c>
      <c r="C24" s="214"/>
      <c r="D24" s="215"/>
      <c r="E24" s="217" t="s">
        <v>314</v>
      </c>
      <c r="F24" s="216" t="s">
        <v>190</v>
      </c>
      <c r="G24" s="241" t="s">
        <v>315</v>
      </c>
      <c r="H24" s="219" t="s">
        <v>316</v>
      </c>
      <c r="I24" s="242" t="s">
        <v>326</v>
      </c>
      <c r="J24" s="247" t="s">
        <v>317</v>
      </c>
      <c r="K24" s="248" t="s">
        <v>318</v>
      </c>
      <c r="L24" s="336" t="s">
        <v>96</v>
      </c>
      <c r="M24" s="337"/>
      <c r="N24" s="337"/>
      <c r="O24" s="493"/>
    </row>
    <row r="25" spans="1:16" ht="26.25" customHeight="1">
      <c r="A25" s="75"/>
      <c r="B25" s="344"/>
      <c r="C25" s="345"/>
      <c r="D25" s="346"/>
      <c r="E25" s="220"/>
      <c r="F25" s="240"/>
      <c r="G25" s="243"/>
      <c r="H25" s="130"/>
      <c r="I25" s="244"/>
      <c r="J25" s="243"/>
      <c r="K25" s="244"/>
      <c r="L25" s="344"/>
      <c r="M25" s="345"/>
      <c r="N25" s="345"/>
      <c r="O25" s="367"/>
    </row>
    <row r="26" spans="1:16" ht="26.25" customHeight="1">
      <c r="A26" s="75"/>
      <c r="B26" s="344"/>
      <c r="C26" s="345"/>
      <c r="D26" s="346"/>
      <c r="E26" s="220"/>
      <c r="F26" s="240"/>
      <c r="G26" s="243"/>
      <c r="H26" s="130"/>
      <c r="I26" s="244"/>
      <c r="J26" s="243"/>
      <c r="K26" s="244"/>
      <c r="L26" s="323"/>
      <c r="M26" s="324"/>
      <c r="N26" s="324"/>
      <c r="O26" s="330"/>
    </row>
    <row r="27" spans="1:16" ht="26.25" customHeight="1">
      <c r="A27" s="75"/>
      <c r="B27" s="344"/>
      <c r="C27" s="345"/>
      <c r="D27" s="346"/>
      <c r="E27" s="220"/>
      <c r="F27" s="240"/>
      <c r="G27" s="243"/>
      <c r="H27" s="130"/>
      <c r="I27" s="244"/>
      <c r="J27" s="243"/>
      <c r="K27" s="244"/>
      <c r="L27" s="323"/>
      <c r="M27" s="324"/>
      <c r="N27" s="324"/>
      <c r="O27" s="330"/>
    </row>
    <row r="28" spans="1:16" ht="26.25" customHeight="1">
      <c r="A28" s="75"/>
      <c r="B28" s="344"/>
      <c r="C28" s="345"/>
      <c r="D28" s="346"/>
      <c r="E28" s="220"/>
      <c r="F28" s="240"/>
      <c r="G28" s="243"/>
      <c r="H28" s="130"/>
      <c r="I28" s="244"/>
      <c r="J28" s="243"/>
      <c r="K28" s="244"/>
      <c r="L28" s="323"/>
      <c r="M28" s="324"/>
      <c r="N28" s="324"/>
      <c r="O28" s="330"/>
    </row>
    <row r="29" spans="1:16" ht="26.25" customHeight="1">
      <c r="A29" s="75"/>
      <c r="B29" s="344"/>
      <c r="C29" s="345"/>
      <c r="D29" s="346"/>
      <c r="E29" s="220"/>
      <c r="F29" s="240"/>
      <c r="G29" s="243"/>
      <c r="H29" s="130" t="s">
        <v>157</v>
      </c>
      <c r="I29" s="244"/>
      <c r="J29" s="243"/>
      <c r="K29" s="244"/>
      <c r="L29" s="323"/>
      <c r="M29" s="324"/>
      <c r="N29" s="324"/>
      <c r="O29" s="330"/>
    </row>
    <row r="30" spans="1:16" ht="26.25" customHeight="1">
      <c r="A30" s="75"/>
      <c r="B30" s="344"/>
      <c r="C30" s="345"/>
      <c r="D30" s="346"/>
      <c r="E30" s="220"/>
      <c r="F30" s="240"/>
      <c r="G30" s="243"/>
      <c r="H30" s="130" t="s">
        <v>157</v>
      </c>
      <c r="I30" s="244"/>
      <c r="J30" s="243"/>
      <c r="K30" s="244"/>
      <c r="L30" s="323"/>
      <c r="M30" s="324"/>
      <c r="N30" s="324"/>
      <c r="O30" s="330"/>
    </row>
    <row r="31" spans="1:16" ht="26.25" customHeight="1">
      <c r="A31" s="75"/>
      <c r="B31" s="344"/>
      <c r="C31" s="345"/>
      <c r="D31" s="346"/>
      <c r="E31" s="220"/>
      <c r="F31" s="240"/>
      <c r="G31" s="243"/>
      <c r="H31" s="130"/>
      <c r="I31" s="244"/>
      <c r="J31" s="243"/>
      <c r="K31" s="244"/>
      <c r="L31" s="323"/>
      <c r="M31" s="324"/>
      <c r="N31" s="324"/>
      <c r="O31" s="330"/>
    </row>
    <row r="32" spans="1:16" ht="26.25" customHeight="1">
      <c r="A32" s="75"/>
      <c r="B32" s="357"/>
      <c r="C32" s="358"/>
      <c r="D32" s="359"/>
      <c r="E32" s="220"/>
      <c r="F32" s="240"/>
      <c r="G32" s="243"/>
      <c r="H32" s="130"/>
      <c r="I32" s="244"/>
      <c r="J32" s="243"/>
      <c r="K32" s="244"/>
      <c r="L32" s="323"/>
      <c r="M32" s="324"/>
      <c r="N32" s="324"/>
      <c r="O32" s="330"/>
    </row>
    <row r="33" spans="1:19" ht="26.25" customHeight="1">
      <c r="A33" s="75"/>
      <c r="B33" s="344"/>
      <c r="C33" s="345"/>
      <c r="D33" s="346"/>
      <c r="E33" s="220"/>
      <c r="F33" s="240"/>
      <c r="G33" s="243"/>
      <c r="H33" s="130"/>
      <c r="I33" s="244"/>
      <c r="J33" s="243"/>
      <c r="K33" s="244"/>
      <c r="L33" s="323"/>
      <c r="M33" s="324"/>
      <c r="N33" s="324"/>
      <c r="O33" s="330"/>
    </row>
    <row r="34" spans="1:19" ht="26.25" customHeight="1">
      <c r="A34" s="75"/>
      <c r="B34" s="349"/>
      <c r="C34" s="350"/>
      <c r="D34" s="351"/>
      <c r="E34" s="255"/>
      <c r="F34" s="256"/>
      <c r="G34" s="245"/>
      <c r="H34" s="210"/>
      <c r="I34" s="246"/>
      <c r="J34" s="245"/>
      <c r="K34" s="246"/>
      <c r="L34" s="486"/>
      <c r="M34" s="355"/>
      <c r="N34" s="355"/>
      <c r="O34" s="356"/>
    </row>
    <row r="35" spans="1:19" ht="42" hidden="1" customHeight="1">
      <c r="B35" s="477" t="s">
        <v>335</v>
      </c>
      <c r="C35" s="478"/>
      <c r="D35" s="478"/>
      <c r="E35" s="491"/>
      <c r="F35" s="480"/>
      <c r="G35" s="480"/>
      <c r="H35" s="480"/>
      <c r="I35" s="480"/>
      <c r="J35" s="480"/>
      <c r="K35" s="480"/>
      <c r="L35" s="480"/>
      <c r="M35" s="480"/>
      <c r="N35" s="480"/>
      <c r="O35" s="480"/>
      <c r="P35" s="480"/>
      <c r="Q35" s="480"/>
      <c r="R35" s="480"/>
      <c r="S35" s="492"/>
    </row>
  </sheetData>
  <sheetProtection algorithmName="SHA-512" hashValue="POWhovnnsczWAAh8fvr+4FedAbyeN1ypuGvWqcW9XhGJ7Hh7aLGDCTO36CmLxZykINfNJtHhkUBR0DWFMuP7Aw==" saltValue="eMqZhsoB7Wyu0DAHhYcPCQ==" spinCount="100000" sheet="1" objects="1" scenarios="1"/>
  <mergeCells count="28">
    <mergeCell ref="G22:I22"/>
    <mergeCell ref="J22:K22"/>
    <mergeCell ref="R2:S2"/>
    <mergeCell ref="R4:S4"/>
    <mergeCell ref="Q9:Q10"/>
    <mergeCell ref="B27:D27"/>
    <mergeCell ref="L27:O27"/>
    <mergeCell ref="B28:D28"/>
    <mergeCell ref="L28:O28"/>
    <mergeCell ref="L24:O24"/>
    <mergeCell ref="B25:D25"/>
    <mergeCell ref="L25:O25"/>
    <mergeCell ref="B26:D26"/>
    <mergeCell ref="L26:O26"/>
    <mergeCell ref="B31:D31"/>
    <mergeCell ref="L31:O31"/>
    <mergeCell ref="B32:D32"/>
    <mergeCell ref="L32:O32"/>
    <mergeCell ref="B29:D29"/>
    <mergeCell ref="L29:O29"/>
    <mergeCell ref="B30:D30"/>
    <mergeCell ref="L30:O30"/>
    <mergeCell ref="L34:O34"/>
    <mergeCell ref="B34:D34"/>
    <mergeCell ref="L33:O33"/>
    <mergeCell ref="B33:D33"/>
    <mergeCell ref="B35:D35"/>
    <mergeCell ref="E35:S35"/>
  </mergeCells>
  <conditionalFormatting sqref="E25:E34">
    <cfRule type="expression" dxfId="244" priority="37" stopIfTrue="1">
      <formula>J25="x"</formula>
    </cfRule>
  </conditionalFormatting>
  <conditionalFormatting sqref="E28:E34">
    <cfRule type="expression" dxfId="243" priority="34" stopIfTrue="1">
      <formula>I28="x"</formula>
    </cfRule>
  </conditionalFormatting>
  <conditionalFormatting sqref="E29">
    <cfRule type="expression" dxfId="242" priority="6" stopIfTrue="1">
      <formula>K29="x"</formula>
    </cfRule>
  </conditionalFormatting>
  <conditionalFormatting sqref="E25:F25 E26:E34">
    <cfRule type="expression" dxfId="241" priority="2" stopIfTrue="1">
      <formula>J25="x"</formula>
    </cfRule>
  </conditionalFormatting>
  <conditionalFormatting sqref="E28:F34">
    <cfRule type="expression" dxfId="240" priority="4" stopIfTrue="1">
      <formula>K28="x"</formula>
    </cfRule>
  </conditionalFormatting>
  <conditionalFormatting sqref="E25:H34 B25:C25 C25:C26 B25:B34">
    <cfRule type="expression" dxfId="239" priority="41" stopIfTrue="1">
      <formula>#REF!="x"</formula>
    </cfRule>
  </conditionalFormatting>
  <conditionalFormatting sqref="E24:K24">
    <cfRule type="expression" dxfId="238" priority="38" stopIfTrue="1">
      <formula>#REF!="x"</formula>
    </cfRule>
  </conditionalFormatting>
  <conditionalFormatting sqref="F28:F34">
    <cfRule type="expression" dxfId="237" priority="42" stopIfTrue="1">
      <formula>I28="x"</formula>
    </cfRule>
  </conditionalFormatting>
  <conditionalFormatting sqref="G25">
    <cfRule type="expression" dxfId="236" priority="3" stopIfTrue="1">
      <formula>K25="x"</formula>
    </cfRule>
  </conditionalFormatting>
  <conditionalFormatting sqref="G28:H34">
    <cfRule type="expression" dxfId="235" priority="35" stopIfTrue="1">
      <formula>#REF!="x"</formula>
    </cfRule>
  </conditionalFormatting>
  <dataValidations count="1">
    <dataValidation type="list" allowBlank="1" showInputMessage="1" showErrorMessage="1" error="Produkt aus Auswahlmenu einfügen!_x000a_" sqref="E25:E34" xr:uid="{424AF43D-114F-48DE-A98F-559B156B8740}">
      <formula1>Medienprodukt</formula1>
    </dataValidation>
  </dataValidations>
  <printOptions horizontalCentered="1"/>
  <pageMargins left="0.15748031496062992" right="0.39370078740157483" top="0.31496062992125984" bottom="0.31496062992125984" header="0.19685039370078741" footer="0.19685039370078741"/>
  <pageSetup paperSize="9" scale="84" fitToHeight="0" orientation="landscape" r:id="rId1"/>
  <headerFooter alignWithMargins="0">
    <oddFooter>&amp;L&amp;9&amp;D&amp;R&amp;9Medienprodukte geplant Seite &amp;P von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4190-5068-4DF9-8596-BCD3089E7D9A}">
  <sheetPr codeName="Tabelle9">
    <tabColor rgb="FF00FF00"/>
    <pageSetUpPr fitToPage="1"/>
  </sheetPr>
  <dimension ref="A1:EX7"/>
  <sheetViews>
    <sheetView workbookViewId="0"/>
  </sheetViews>
  <sheetFormatPr baseColWidth="10" defaultRowHeight="12.75"/>
  <cols>
    <col min="1" max="1" width="13" customWidth="1"/>
    <col min="2" max="2" width="26.85546875" customWidth="1"/>
    <col min="4" max="5" width="3.85546875" customWidth="1"/>
    <col min="6" max="6" width="21.42578125" customWidth="1"/>
    <col min="7" max="7" width="3.5703125" customWidth="1"/>
    <col min="8" max="8" width="31.42578125" customWidth="1"/>
    <col min="9" max="9" width="6.28515625" customWidth="1"/>
    <col min="13" max="13" width="6.42578125" customWidth="1"/>
    <col min="14" max="14" width="13.140625" customWidth="1"/>
    <col min="15" max="16" width="14.140625" customWidth="1"/>
    <col min="17" max="17" width="24.28515625" customWidth="1"/>
    <col min="18" max="18" width="23.28515625" customWidth="1"/>
    <col min="27" max="27" width="19.28515625" customWidth="1"/>
    <col min="28" max="35" width="3.85546875" customWidth="1"/>
    <col min="36" max="36" width="14.7109375" customWidth="1"/>
    <col min="37" max="37" width="6.140625" customWidth="1"/>
    <col min="38" max="43" width="3.7109375" customWidth="1"/>
    <col min="44" max="44" width="14.7109375" customWidth="1"/>
    <col min="45" max="50" width="3.85546875" customWidth="1"/>
    <col min="51" max="53" width="14.7109375" customWidth="1"/>
    <col min="54" max="54" width="4.7109375" customWidth="1"/>
    <col min="55" max="71" width="5.7109375" customWidth="1"/>
    <col min="72" max="72" width="14.7109375" customWidth="1"/>
    <col min="73" max="73" width="5.7109375" customWidth="1"/>
    <col min="74" max="74" width="16.5703125" customWidth="1"/>
    <col min="75" max="79" width="3.85546875" customWidth="1"/>
    <col min="80" max="80" width="5.7109375" customWidth="1"/>
    <col min="81" max="81" width="14.7109375" customWidth="1"/>
    <col min="82" max="82" width="6.5703125" customWidth="1"/>
    <col min="83" max="83" width="6.28515625" customWidth="1"/>
    <col min="84" max="87" width="5.42578125" customWidth="1"/>
    <col min="88" max="93" width="5.28515625" customWidth="1"/>
    <col min="94" max="94" width="3.85546875" customWidth="1"/>
    <col min="95" max="95" width="15.7109375" customWidth="1"/>
    <col min="96" max="96" width="3.85546875" customWidth="1"/>
    <col min="97" max="97" width="14.7109375" customWidth="1"/>
    <col min="98" max="98" width="3.85546875" customWidth="1"/>
    <col min="99" max="99" width="14.7109375" customWidth="1"/>
    <col min="100" max="100" width="3.85546875" customWidth="1"/>
    <col min="101" max="101" width="14" customWidth="1"/>
    <col min="102" max="102" width="3.85546875" customWidth="1"/>
    <col min="103" max="103" width="14.7109375" customWidth="1"/>
    <col min="104" max="104" width="3.85546875" customWidth="1"/>
    <col min="105" max="105" width="14.7109375" customWidth="1"/>
    <col min="140" max="149" width="9.140625" customWidth="1"/>
  </cols>
  <sheetData>
    <row r="1" spans="1:154">
      <c r="A1" s="228"/>
      <c r="B1" s="228"/>
      <c r="C1" s="228"/>
      <c r="D1" s="228"/>
      <c r="E1" s="228"/>
      <c r="F1" s="228"/>
      <c r="G1" s="228"/>
      <c r="H1" s="228"/>
      <c r="I1" s="228"/>
      <c r="J1" s="228"/>
      <c r="K1" s="228"/>
      <c r="L1" s="228"/>
      <c r="M1" s="228"/>
      <c r="N1" s="228"/>
      <c r="O1" s="228"/>
      <c r="P1" s="228"/>
      <c r="Q1" s="228"/>
      <c r="R1" s="228"/>
      <c r="S1" s="228"/>
      <c r="T1" s="228"/>
      <c r="U1" s="228"/>
      <c r="V1" s="228"/>
      <c r="W1" s="228"/>
      <c r="X1" s="228"/>
      <c r="Y1" s="229" t="s">
        <v>252</v>
      </c>
      <c r="Z1" s="228"/>
      <c r="AA1" s="1" t="s">
        <v>178</v>
      </c>
      <c r="AB1" s="1" t="s">
        <v>253</v>
      </c>
      <c r="AK1" s="1" t="s">
        <v>457</v>
      </c>
      <c r="AS1" s="1" t="s">
        <v>455</v>
      </c>
      <c r="AZ1" s="1" t="s">
        <v>254</v>
      </c>
      <c r="BB1" s="1" t="s">
        <v>255</v>
      </c>
      <c r="BK1" s="228"/>
      <c r="BL1" s="228"/>
      <c r="BM1" s="228"/>
      <c r="BN1" s="228"/>
      <c r="BO1" s="228"/>
      <c r="BP1" s="228"/>
      <c r="BQ1" s="228"/>
      <c r="BR1" s="228"/>
      <c r="BS1" s="228"/>
      <c r="BT1" s="228"/>
      <c r="BV1" s="1" t="s">
        <v>242</v>
      </c>
      <c r="BW1" s="1" t="s">
        <v>243</v>
      </c>
      <c r="CC1" s="1" t="s">
        <v>244</v>
      </c>
      <c r="CD1" s="1" t="s">
        <v>256</v>
      </c>
      <c r="CF1" s="1" t="s">
        <v>264</v>
      </c>
      <c r="CP1" s="1" t="s">
        <v>265</v>
      </c>
      <c r="DB1" s="1" t="s">
        <v>266</v>
      </c>
      <c r="DC1" s="1" t="s">
        <v>267</v>
      </c>
      <c r="EJ1" s="226" t="s">
        <v>98</v>
      </c>
      <c r="EK1" s="227"/>
      <c r="EL1" s="227"/>
      <c r="EM1" s="227"/>
      <c r="EN1" s="227"/>
      <c r="EO1" s="227"/>
      <c r="EP1" s="227"/>
      <c r="EQ1" s="227"/>
      <c r="ER1" s="225" t="s">
        <v>334</v>
      </c>
      <c r="ES1" s="223"/>
      <c r="ET1" s="223"/>
      <c r="EU1" s="223"/>
      <c r="EV1" s="223"/>
      <c r="EW1" s="223"/>
      <c r="EX1" s="223"/>
    </row>
    <row r="2" spans="1:154" s="121" customFormat="1" ht="221.25" customHeight="1">
      <c r="A2" s="120" t="s">
        <v>105</v>
      </c>
      <c r="B2" s="120" t="s">
        <v>106</v>
      </c>
      <c r="C2" s="120" t="s">
        <v>0</v>
      </c>
      <c r="D2" s="120" t="s">
        <v>18</v>
      </c>
      <c r="E2" s="120" t="s">
        <v>429</v>
      </c>
      <c r="F2" s="120" t="s">
        <v>107</v>
      </c>
      <c r="G2" s="287" t="s">
        <v>424</v>
      </c>
      <c r="H2" s="287" t="s">
        <v>425</v>
      </c>
      <c r="I2" s="120" t="s">
        <v>108</v>
      </c>
      <c r="J2" s="120" t="s">
        <v>94</v>
      </c>
      <c r="K2" s="120" t="s">
        <v>109</v>
      </c>
      <c r="L2" s="120" t="s">
        <v>110</v>
      </c>
      <c r="M2" s="120" t="s">
        <v>111</v>
      </c>
      <c r="N2" s="120" t="s">
        <v>112</v>
      </c>
      <c r="O2" s="120" t="s">
        <v>113</v>
      </c>
      <c r="P2" s="120" t="s">
        <v>114</v>
      </c>
      <c r="Q2" s="120" t="s">
        <v>115</v>
      </c>
      <c r="R2" s="120" t="s">
        <v>116</v>
      </c>
      <c r="S2" s="120" t="s">
        <v>122</v>
      </c>
      <c r="T2" s="120" t="s">
        <v>117</v>
      </c>
      <c r="U2" s="120" t="s">
        <v>118</v>
      </c>
      <c r="V2" s="120" t="s">
        <v>119</v>
      </c>
      <c r="W2" s="120" t="s">
        <v>120</v>
      </c>
      <c r="X2" s="120" t="s">
        <v>121</v>
      </c>
      <c r="Y2" s="120" t="s">
        <v>123</v>
      </c>
      <c r="Z2" s="120" t="s">
        <v>124</v>
      </c>
      <c r="AA2" s="120" t="s">
        <v>263</v>
      </c>
      <c r="AB2" s="120" t="str">
        <f>Projekteingabe!D75</f>
        <v>Alter</v>
      </c>
      <c r="AC2" s="120" t="str">
        <f>Projekteingabe!F75</f>
        <v>Bildung</v>
      </c>
      <c r="AD2" s="120" t="str">
        <f>Projekteingabe!J75</f>
        <v>Diskriminierungsschutz</v>
      </c>
      <c r="AE2" s="120" t="str">
        <f>Projekteingabe!D77</f>
        <v>Gesundheit</v>
      </c>
      <c r="AF2" s="120" t="str">
        <f>Projekteingabe!F77</f>
        <v>Partizipation</v>
      </c>
      <c r="AG2" s="120" t="str">
        <f>Projekteingabe!J77</f>
        <v>Prävention</v>
      </c>
      <c r="AH2" s="120" t="str">
        <f>Projekteingabe!N77</f>
        <v>Religion</v>
      </c>
      <c r="AI2" s="120" t="s">
        <v>472</v>
      </c>
      <c r="AJ2" s="120" t="s">
        <v>473</v>
      </c>
      <c r="AK2" s="120" t="str">
        <f>Projekteingabe!D82</f>
        <v>Befähigung, sich selbständig im sozialen Basel zu bewegen</v>
      </c>
      <c r="AL2" s="120" t="str">
        <f>Projekteingabe!N82</f>
        <v>Sensibilisierung</v>
      </c>
      <c r="AM2" s="120" t="str">
        <f>Projekteingabe!D84</f>
        <v>Motivation zum Deutschlernen</v>
      </c>
      <c r="AN2" s="120" t="str">
        <f>Projekteingabe!J84</f>
        <v>Vernetzung im sozialen Umfeld</v>
      </c>
      <c r="AO2" s="120" t="str">
        <f>Projekteingabe!D86</f>
        <v>Stärkung der Persönlichkeit</v>
      </c>
      <c r="AP2" s="120" t="str">
        <f>Projekteingabe!J86</f>
        <v>Stärkung der Elternkompetenz</v>
      </c>
      <c r="AQ2" s="120" t="s">
        <v>474</v>
      </c>
      <c r="AR2" s="120" t="s">
        <v>475</v>
      </c>
      <c r="AS2" s="120" t="str">
        <f>Projekteingabe!D91</f>
        <v>Beratung</v>
      </c>
      <c r="AT2" s="120" t="str">
        <f>Projekteingabe!F91</f>
        <v>Coaching</v>
      </c>
      <c r="AU2" s="120" t="str">
        <f>Projekteingabe!D93</f>
        <v>Schulung</v>
      </c>
      <c r="AV2" s="120" t="str">
        <f>Projekteingabe!F93</f>
        <v>Tagung</v>
      </c>
      <c r="AW2" s="120" t="str">
        <f>Projekteingabe!J93</f>
        <v>Workshop</v>
      </c>
      <c r="AX2" s="120" t="s">
        <v>476</v>
      </c>
      <c r="AY2" s="120" t="s">
        <v>477</v>
      </c>
      <c r="AZ2" s="120" t="s">
        <v>464</v>
      </c>
      <c r="BA2" s="120" t="s">
        <v>461</v>
      </c>
      <c r="BB2" s="287" t="s">
        <v>361</v>
      </c>
      <c r="BC2" s="121" t="str">
        <f>CONCATENATE(Projekteingabe!E116," Sprachgruppe")</f>
        <v>Deutsch Sprachgruppe</v>
      </c>
      <c r="BD2" s="121" t="str">
        <f>CONCATENATE(Projekteingabe!E118," Sprachgruppe")</f>
        <v>Albanisch Sprachgruppe</v>
      </c>
      <c r="BE2" s="121" t="str">
        <f>CONCATENATE(Projekteingabe!E120," Sprachgruppe")</f>
        <v>Arabisch Sprachgruppe</v>
      </c>
      <c r="BF2" s="121" t="str">
        <f>CONCATENATE(Projekteingabe!E122," Sprachgruppe")</f>
        <v>Bosnisch Sprachgruppe</v>
      </c>
      <c r="BG2" s="121" t="str">
        <f>CONCATENATE(Projekteingabe!E124," Sprachgruppe")</f>
        <v>Dari/Farsi Sprachgruppe</v>
      </c>
      <c r="BH2" s="121" t="str">
        <f>CONCATENATE(Projekteingabe!E126," Sprachgruppe")</f>
        <v>Englisch Sprachgruppe</v>
      </c>
      <c r="BI2" s="121" t="str">
        <f>CONCATENATE(Projekteingabe!E128," Sprachgruppe")</f>
        <v>Französisch Sprachgruppe</v>
      </c>
      <c r="BJ2" s="121" t="str">
        <f>CONCATENATE(Projekteingabe!E130," Sprachgruppe")</f>
        <v>Italienisch Sprachgruppe</v>
      </c>
      <c r="BK2" s="121" t="str">
        <f>CONCATENATE(Projekteingabe!E132," Sprachgruppe")</f>
        <v>Kurdisch Sprachgruppe</v>
      </c>
      <c r="BL2" s="121" t="str">
        <f>CONCATENATE(Projekteingabe!E134," Sprachgruppe")</f>
        <v>Portugiesisch Sprachgruppe</v>
      </c>
      <c r="BM2" s="121" t="s">
        <v>514</v>
      </c>
      <c r="BN2" s="121" t="str">
        <f>CONCATENATE(Projekteingabe!E138," Sprachgruppe")</f>
        <v>Serbisch Sprachgruppe</v>
      </c>
      <c r="BO2" s="121" t="str">
        <f>CONCATENATE(Projekteingabe!E140," Sprachgruppe")</f>
        <v>Spanisch Sprachgruppe</v>
      </c>
      <c r="BP2" s="121" t="str">
        <f>CONCATENATE(Projekteingabe!E142," Sprachgruppe")</f>
        <v>Tamil Sprachgruppe</v>
      </c>
      <c r="BQ2" s="121" t="str">
        <f>CONCATENATE(Projekteingabe!E144," Sprachgruppe")</f>
        <v>Tigrinya Sprachgruppe</v>
      </c>
      <c r="BR2" s="121" t="str">
        <f>CONCATENATE(Projekteingabe!E146," Sprachgruppe")</f>
        <v>Türkisch Sprachgruppe</v>
      </c>
      <c r="BS2" s="121" t="s">
        <v>515</v>
      </c>
      <c r="BT2" s="120" t="s">
        <v>478</v>
      </c>
      <c r="BU2" s="121" t="str">
        <f>CONCATENATE(BT2," Sprachgruppe")</f>
        <v>Andere Sprache Sprachgruppe</v>
      </c>
      <c r="BV2" s="120" t="s">
        <v>485</v>
      </c>
      <c r="BW2" s="120" t="s">
        <v>363</v>
      </c>
      <c r="BX2" s="120" t="str">
        <f>Projekteingabe!D162</f>
        <v>Flyer/Plakate</v>
      </c>
      <c r="BY2" s="120" t="str">
        <f>Projekteingabe!F162</f>
        <v>Mailversand</v>
      </c>
      <c r="BZ2" s="120" t="str">
        <f>Projekteingabe!J162</f>
        <v xml:space="preserve">Soziale Netzwerke (Facebook, Whatsapp etc.) </v>
      </c>
      <c r="CA2" s="120" t="s">
        <v>268</v>
      </c>
      <c r="CB2" s="120" t="s">
        <v>269</v>
      </c>
      <c r="CC2" s="120" t="s">
        <v>131</v>
      </c>
      <c r="CD2" s="120" t="s">
        <v>516</v>
      </c>
      <c r="CE2" s="120" t="s">
        <v>479</v>
      </c>
      <c r="CF2" s="120" t="str">
        <f>Projekteingabe!C182</f>
        <v xml:space="preserve">Anzahl Aktivitäten </v>
      </c>
      <c r="CG2" s="120" t="str">
        <f>Projekteingabe!C184</f>
        <v>Anzahl Termine / Ausgaben</v>
      </c>
      <c r="CH2" s="120" t="str">
        <f>Projekteingabe!C186</f>
        <v>Anzahl Stunden gesamt</v>
      </c>
      <c r="CI2" s="120" t="str">
        <f>Projekteingabe!C188</f>
        <v>Anzahl erreichte TN</v>
      </c>
      <c r="CJ2" s="120" t="s">
        <v>125</v>
      </c>
      <c r="CK2" s="120" t="s">
        <v>126</v>
      </c>
      <c r="CL2" s="120" t="s">
        <v>127</v>
      </c>
      <c r="CM2" s="120" t="s">
        <v>128</v>
      </c>
      <c r="CN2" s="120" t="s">
        <v>129</v>
      </c>
      <c r="CO2" s="120" t="s">
        <v>130</v>
      </c>
      <c r="CP2" s="120" t="s">
        <v>270</v>
      </c>
      <c r="CQ2" s="120" t="s">
        <v>271</v>
      </c>
      <c r="CR2" s="120" t="s">
        <v>272</v>
      </c>
      <c r="CS2" s="120" t="s">
        <v>273</v>
      </c>
      <c r="CT2" s="120" t="s">
        <v>484</v>
      </c>
      <c r="CU2" s="120" t="s">
        <v>483</v>
      </c>
      <c r="CV2" s="120" t="s">
        <v>274</v>
      </c>
      <c r="CW2" s="120" t="s">
        <v>275</v>
      </c>
      <c r="CX2" s="120" t="s">
        <v>519</v>
      </c>
      <c r="CY2" s="120" t="s">
        <v>520</v>
      </c>
      <c r="CZ2" s="120" t="s">
        <v>480</v>
      </c>
      <c r="DA2" s="121" t="s">
        <v>481</v>
      </c>
      <c r="DB2" s="120" t="s">
        <v>133</v>
      </c>
      <c r="DC2" s="120" t="str">
        <f>Projekteingabe!C216</f>
        <v>Aufwand Gesamt (CHF)</v>
      </c>
      <c r="DD2" s="120" t="str">
        <f>Projekteingabe!C217</f>
        <v>Einnahmen Gesamt (CHF)</v>
      </c>
      <c r="DE2" s="120" t="str">
        <f>Projekteingabe!C218</f>
        <v>Budgetierter Überschuss/Verlust (CHF)</v>
      </c>
      <c r="DF2" s="120" t="str">
        <f>Projekteingabe!C220</f>
        <v>Beantragte Beiträge öffentliche Geldgeber gesamt</v>
      </c>
      <c r="DG2" s="120" t="str">
        <f>Projekteingabe!C222</f>
        <v>Beantragter Beitrag Fachstelle Integration und Antirassimus</v>
      </c>
      <c r="DH2" s="120" t="str">
        <f>Projekteingabe!C223</f>
        <v>Beantragter Beitrag BL</v>
      </c>
      <c r="DI2" s="120" t="str">
        <f>Projekteingabe!C224</f>
        <v>Beantragter Beitrag andere Kantone</v>
      </c>
      <c r="DJ2" s="120" t="str">
        <f>Projekteingabe!C226</f>
        <v>Beantragter Beitrag andere kantonalen Stellen BS</v>
      </c>
      <c r="DK2" s="120" t="str">
        <f>Projekteingabe!C228</f>
        <v>Beantragter Beitrag Übrige</v>
      </c>
      <c r="DL2" s="120" t="str">
        <f>Projekteingabe!C230</f>
        <v>Teilnehmerbeiträge</v>
      </c>
      <c r="DM2" s="120" t="str">
        <f>Projekteingabe!C231</f>
        <v>Eigenleistung und Drittmittel Trägerschaft</v>
      </c>
      <c r="DN2" s="120" t="str">
        <f>Projekteingabe!C233</f>
        <v>Freiwilligenarbeit (Stunden)</v>
      </c>
      <c r="DO2" s="120" t="str">
        <f>Projekteingabe!C235</f>
        <v>% Teilnehmende Kanton BS</v>
      </c>
      <c r="DP2" s="120" t="str">
        <f>Projekteingabe!C237</f>
        <v>% Kostendeckung gesamt</v>
      </c>
      <c r="DQ2" s="120" t="str">
        <f>Projekteingabe!C238</f>
        <v xml:space="preserve">% Beantragte Beiträge öffentliche Geldgeber gesamt </v>
      </c>
      <c r="DR2" s="120" t="str">
        <f>Projekteingabe!C239</f>
        <v>% Beantragter Beitrag Integration und Antirassimus</v>
      </c>
      <c r="DS2" s="120" t="str">
        <f>Projekteingabe!C240</f>
        <v xml:space="preserve">% Beantragter Beitrag Fachstelle I&amp;A für TN BS </v>
      </c>
      <c r="DT2" s="120" t="str">
        <f>Projekteingabe!C242</f>
        <v>Erreichte Teilnehmende gesamt (Anzahl)</v>
      </c>
      <c r="DU2" s="120" t="str">
        <f>Projekteingabe!C243</f>
        <v>Aufwand pro TN gesamt (CHF)</v>
      </c>
      <c r="DV2" s="120" t="str">
        <f>Projekteingabe!C244</f>
        <v>Aufwand pro TN abzgl. Einnahmen Trägerschaft (CHF)</v>
      </c>
      <c r="DW2" s="120" t="str">
        <f>Projekteingabe!C245</f>
        <v>Beantragter Beitrag pro TN BS (CHF)</v>
      </c>
      <c r="DX2" s="120" t="str">
        <f>Projekteingabe!C247</f>
        <v>Dauer Aktivitäten (Stunden)</v>
      </c>
      <c r="DY2" s="120" t="str">
        <f>Projekteingabe!C248</f>
        <v>Aufwand Gesamt pro Stunde (CHF)</v>
      </c>
      <c r="DZ2" s="120" t="str">
        <f>Projekteingabe!C249</f>
        <v>Aufwand pro Stunde abzgl. Einnahmen Trägerschaft (CHF)</v>
      </c>
      <c r="EA2" s="120" t="str">
        <f>Projekteingabe!C250</f>
        <v>Beantragter Beitrag pro Stunde TN BS (CHF)</v>
      </c>
      <c r="EB2" s="120" t="str">
        <f>Projekteingabe!C252</f>
        <v xml:space="preserve">Anzahl Termine </v>
      </c>
      <c r="EC2" s="120" t="str">
        <f>Projekteingabe!C253</f>
        <v>Aufwand Gesamt pro Termin (CHF)</v>
      </c>
      <c r="ED2" s="120" t="str">
        <f>Projekteingabe!C254</f>
        <v>Aufwand pro Termin abzgl. Einnahmen Trägerschaft (CHF)</v>
      </c>
      <c r="EE2" s="120" t="str">
        <f>Projekteingabe!C255</f>
        <v>Beantragter Beitrag pro Termin für TN BS (CHF)</v>
      </c>
      <c r="EF2" s="120" t="str">
        <f>Projekteingabe!C257</f>
        <v>Anzahl Ausgaben (Zeitungen, Sendungen)</v>
      </c>
      <c r="EG2" s="120" t="str">
        <f>Projekteingabe!C258</f>
        <v>Aufwand Gesamt pro Ausgabe (CHF)</v>
      </c>
      <c r="EH2" s="120" t="str">
        <f>Projekteingabe!C259</f>
        <v>Aufwand pro Ausgabe abzgl. Einnahmen Trägerschaft (CHF)</v>
      </c>
      <c r="EI2" s="120" t="str">
        <f>Projekteingabe!C260</f>
        <v>Beantragter Beitrag pro Ausgabe für TN BS (CHF)</v>
      </c>
      <c r="EJ2" s="120" t="s">
        <v>257</v>
      </c>
      <c r="EK2" s="120" t="s">
        <v>328</v>
      </c>
      <c r="EL2" s="120" t="s">
        <v>258</v>
      </c>
      <c r="EM2" s="120" t="s">
        <v>259</v>
      </c>
      <c r="EN2" s="120" t="s">
        <v>260</v>
      </c>
      <c r="EO2" s="120" t="s">
        <v>261</v>
      </c>
      <c r="EP2" s="120" t="s">
        <v>262</v>
      </c>
      <c r="EQ2" s="120" t="s">
        <v>186</v>
      </c>
      <c r="ER2" s="120" t="s">
        <v>329</v>
      </c>
      <c r="ES2" s="120" t="s">
        <v>330</v>
      </c>
      <c r="ET2" s="120" t="s">
        <v>331</v>
      </c>
      <c r="EU2" s="120" t="s">
        <v>332</v>
      </c>
      <c r="EV2" s="120" t="s">
        <v>333</v>
      </c>
      <c r="EW2" s="120" t="s">
        <v>240</v>
      </c>
      <c r="EX2" s="120" t="s">
        <v>241</v>
      </c>
    </row>
    <row r="3" spans="1:154">
      <c r="A3" s="122">
        <f>Projekteingabe!N2</f>
        <v>0</v>
      </c>
      <c r="B3" s="122">
        <f>Projekteingabe!F9</f>
        <v>0</v>
      </c>
      <c r="C3" s="122">
        <f>Projekteingabe!F10</f>
        <v>0</v>
      </c>
      <c r="D3" s="125" t="str">
        <f>IF(Projekteingabe!E13="x",1,IF(Projekteingabe!C13="x",0,""))</f>
        <v/>
      </c>
      <c r="E3" s="125" t="str">
        <f>IF(Projekteingabe!C16="x",1,IF(Projekteingabe!E16="x",0,""))</f>
        <v/>
      </c>
      <c r="F3" s="124" t="str">
        <f>IF(Projekteingabe!C20="x",Projekteingabe!D20,IF(Projekteingabe!C22="x",Projekteingabe!D22,IF(Projekteingabe!C24="x",Projekteingabe!D24,"")))</f>
        <v/>
      </c>
      <c r="G3" s="203" t="str">
        <f>IF(Projekteingabe!E30="x",1,IF(Projekteingabe!C30="x",0,""))</f>
        <v/>
      </c>
      <c r="H3" s="124" t="str">
        <f>IF(Projekteingabe!I30="","",Projekteingabe!I30)</f>
        <v/>
      </c>
      <c r="I3" s="124" t="str">
        <f>IF(Projekteingabe!E37="x",Projekteingabe!F37,IF(Projekteingabe!G37="x",Projekteingabe!H37,""))</f>
        <v/>
      </c>
      <c r="J3" s="124" t="str">
        <f>IF(Projekteingabe!G39="","",Projekteingabe!G39)</f>
        <v/>
      </c>
      <c r="K3" s="124" t="str">
        <f>IF(Projekteingabe!M39="","",Projekteingabe!M39)</f>
        <v/>
      </c>
      <c r="L3" s="124" t="str">
        <f>IF(Projekteingabe!I41="","",Projekteingabe!I41)</f>
        <v/>
      </c>
      <c r="M3" s="124" t="str">
        <f>IF(Projekteingabe!G43="","",Projekteingabe!G43)</f>
        <v/>
      </c>
      <c r="N3" s="124" t="str">
        <f>IF(Projekteingabe!K43="","",Projekteingabe!K43)</f>
        <v/>
      </c>
      <c r="O3" s="124" t="str">
        <f>IF(Projekteingabe!G45="","",Projekteingabe!G45)</f>
        <v/>
      </c>
      <c r="P3" s="124" t="str">
        <f>IF(Projekteingabe!M45="","",Projekteingabe!M45)</f>
        <v/>
      </c>
      <c r="Q3" s="124" t="str">
        <f>IF(Projekteingabe!G47="","",Projekteingabe!G47)</f>
        <v/>
      </c>
      <c r="R3" s="124" t="str">
        <f>IF(Projekteingabe!M47="","",Projekteingabe!M47)</f>
        <v/>
      </c>
      <c r="S3" s="124" t="str">
        <f>IF(Projekteingabe!E50="x",Projekteingabe!F50,IF(Projekteingabe!G50="x",Projekteingabe!H50,""))</f>
        <v/>
      </c>
      <c r="T3" s="124" t="str">
        <f>IF(Projekteingabe!G52="","",Projekteingabe!G52)</f>
        <v/>
      </c>
      <c r="U3" s="124" t="str">
        <f>IF(Projekteingabe!M52="","",Projekteingabe!M52)</f>
        <v/>
      </c>
      <c r="V3" s="124" t="str">
        <f>IF(Projekteingabe!G54="","",Projekteingabe!G54)</f>
        <v/>
      </c>
      <c r="W3" s="124" t="str">
        <f>IF(Projekteingabe!M54="","",Projekteingabe!M54)</f>
        <v/>
      </c>
      <c r="X3" s="124" t="str">
        <f>IF(Projekteingabe!G56="","",Projekteingabe!G56)</f>
        <v/>
      </c>
      <c r="Y3" s="124" t="str">
        <f>IF(Projekteingabe!C61="","",Projekteingabe!C61)</f>
        <v/>
      </c>
      <c r="Z3" s="124" t="str">
        <f>IF(Projekteingabe!C64="","",Projekteingabe!C64)</f>
        <v/>
      </c>
      <c r="AA3" s="124" t="str">
        <f>IF(Projekteingabe!C70="","",Projekteingabe!C70)</f>
        <v/>
      </c>
      <c r="AB3" s="125" t="str">
        <f>IF(Projekteingabe!C75="x",1,"")</f>
        <v/>
      </c>
      <c r="AC3" s="125" t="str">
        <f>IF(Projekteingabe!E75="x",1,"")</f>
        <v/>
      </c>
      <c r="AD3" s="125" t="str">
        <f>IF(Projekteingabe!I75="x",1,"")</f>
        <v/>
      </c>
      <c r="AE3" s="125" t="str">
        <f>IF(Projekteingabe!C77="x",1,"")</f>
        <v/>
      </c>
      <c r="AF3" s="125" t="str">
        <f>IF(Projekteingabe!E77="x",1,"")</f>
        <v/>
      </c>
      <c r="AG3" s="125" t="str">
        <f>IF(Projekteingabe!I77="x",1,"")</f>
        <v/>
      </c>
      <c r="AH3" s="125" t="str">
        <f>IF(Projekteingabe!M77="x",1,"")</f>
        <v/>
      </c>
      <c r="AI3" s="125" t="str">
        <f>IF(Projekteingabe!C79="x",1,"")</f>
        <v/>
      </c>
      <c r="AJ3" s="124" t="str">
        <f>IF(AI3=1,Projekteingabe!E79,"")</f>
        <v/>
      </c>
      <c r="AK3" s="125" t="str">
        <f>IF(Projekteingabe!C82="x",1,"")</f>
        <v/>
      </c>
      <c r="AL3" s="125" t="str">
        <f>IF(Projekteingabe!M82="x",1,"")</f>
        <v/>
      </c>
      <c r="AM3" s="125" t="str">
        <f>IF(Projekteingabe!C84="x",1,"")</f>
        <v/>
      </c>
      <c r="AN3" s="125" t="str">
        <f>IF(Projekteingabe!I84="x",1,"")</f>
        <v/>
      </c>
      <c r="AO3" s="125" t="str">
        <f>IF(Projekteingabe!C86="x",1,"")</f>
        <v/>
      </c>
      <c r="AP3" s="125" t="str">
        <f>IF(Projekteingabe!I86="x",1,"")</f>
        <v/>
      </c>
      <c r="AQ3" s="125" t="str">
        <f>IF(Projekteingabe!C88="x",1,"")</f>
        <v/>
      </c>
      <c r="AR3" s="124" t="str">
        <f>IF(AQ3=1,Projekteingabe!E88,"")</f>
        <v/>
      </c>
      <c r="AS3" s="125" t="str">
        <f>IF(Projekteingabe!C91="x",1,"")</f>
        <v/>
      </c>
      <c r="AT3" s="125" t="str">
        <f>IF(Projekteingabe!E91="x",1,"")</f>
        <v/>
      </c>
      <c r="AU3" s="125" t="str">
        <f>IF(Projekteingabe!C93="x",1,"")</f>
        <v/>
      </c>
      <c r="AV3" s="125" t="str">
        <f>IF(Projekteingabe!E93="x",1,"")</f>
        <v/>
      </c>
      <c r="AW3" s="125" t="str">
        <f>IF(Projekteingabe!I93="x",1,"")</f>
        <v/>
      </c>
      <c r="AX3" s="125" t="str">
        <f>IF(Projekteingabe!C95="x",1,"")</f>
        <v/>
      </c>
      <c r="AY3" s="124" t="str">
        <f>IF(AX3=1,Projekteingabe!E95,"")</f>
        <v/>
      </c>
      <c r="AZ3" s="125" t="str">
        <f>IF(Projekteingabe!C100="","",Projekteingabe!C100)</f>
        <v/>
      </c>
      <c r="BA3" s="125" t="str">
        <f>IF(Projekteingabe!C103="","",Projekteingabe!C103)</f>
        <v/>
      </c>
      <c r="BB3" s="125" t="str">
        <f>IF(Projekteingabe!K107="x",1,IF(Projekteingabe!K110="x",0,""))</f>
        <v/>
      </c>
      <c r="BC3" s="125" t="str">
        <f>IF(Projekteingabe!K116="x",1,"")</f>
        <v/>
      </c>
      <c r="BD3" s="125" t="str">
        <f>IF(Projekteingabe!K118="x",1,"")</f>
        <v/>
      </c>
      <c r="BE3" s="125" t="str">
        <f>IF(Projekteingabe!K120="x",1,"")</f>
        <v/>
      </c>
      <c r="BF3" s="125" t="str">
        <f>IF(Projekteingabe!K122="x",1,"")</f>
        <v/>
      </c>
      <c r="BG3" s="125" t="str">
        <f>IF(Projekteingabe!K124="x",1,"")</f>
        <v/>
      </c>
      <c r="BH3" s="125" t="str">
        <f>IF(Projekteingabe!K126="x",1,"")</f>
        <v/>
      </c>
      <c r="BI3" s="125" t="str">
        <f>IF(Projekteingabe!K128="x",1,"")</f>
        <v/>
      </c>
      <c r="BJ3" s="125" t="str">
        <f>IF(Projekteingabe!K130="x",1,"")</f>
        <v/>
      </c>
      <c r="BK3" s="125" t="str">
        <f>IF(Projekteingabe!K132="x",1,"")</f>
        <v/>
      </c>
      <c r="BL3" s="125" t="str">
        <f>IF(Projekteingabe!K134="x",1,"")</f>
        <v/>
      </c>
      <c r="BM3" s="125" t="str">
        <f>IF(Projekteingabe!K136="x",1,"")</f>
        <v/>
      </c>
      <c r="BN3" s="125" t="str">
        <f>IF(Projekteingabe!K138="x",1,"")</f>
        <v/>
      </c>
      <c r="BO3" s="125" t="str">
        <f>IF(Projekteingabe!K140="x",1,"")</f>
        <v/>
      </c>
      <c r="BP3" s="125" t="str">
        <f>IF(Projekteingabe!K142="x",1,"")</f>
        <v/>
      </c>
      <c r="BQ3" s="125" t="str">
        <f>IF(Projekteingabe!K144="x",1,"")</f>
        <v/>
      </c>
      <c r="BR3" s="125" t="str">
        <f>IF(Projekteingabe!K146="x",1,"")</f>
        <v/>
      </c>
      <c r="BS3" s="125" t="str">
        <f>IF(Projekteingabe!K148="x",1,"")</f>
        <v/>
      </c>
      <c r="BT3" s="124" t="str">
        <f>IF(Projekteingabe!E150="","",Projekteingabe!E150)</f>
        <v/>
      </c>
      <c r="BU3" s="125" t="str">
        <f>IF(Projekteingabe!K150="x",1,"")</f>
        <v/>
      </c>
      <c r="BV3" s="124" t="str">
        <f>IF(Projekteingabe!C155="","",Projekteingabe!C155)</f>
        <v/>
      </c>
      <c r="BW3" s="125" t="str">
        <f>IF(Projekteingabe!C160="x",1,"")</f>
        <v/>
      </c>
      <c r="BX3" s="125" t="str">
        <f>IF(Projekteingabe!C162="x",1,"")</f>
        <v/>
      </c>
      <c r="BY3" s="125" t="str">
        <f>IF(Projekteingabe!E162="x",1,"")</f>
        <v/>
      </c>
      <c r="BZ3" s="125" t="str">
        <f>IF(Projekteingabe!I162="x",1,"")</f>
        <v/>
      </c>
      <c r="CA3" s="123" t="str">
        <f>IF(Projekteingabe!C164="x",1,"")</f>
        <v/>
      </c>
      <c r="CB3" s="124" t="str">
        <f>IF(Projekteingabe!E164="","",Projekteingabe!E164)</f>
        <v/>
      </c>
      <c r="CC3" s="124" t="str">
        <f>IF(Projekteingabe!C169="","",Projekteingabe!C169)</f>
        <v/>
      </c>
      <c r="CD3" s="125" t="str">
        <f>IF(Projekteingabe!C174="x",1,"")</f>
        <v/>
      </c>
      <c r="CE3" s="125" t="str">
        <f>IF(Projekteingabe!C176="x",1,"")</f>
        <v/>
      </c>
      <c r="CF3" s="125" t="str">
        <f>Projekteingabe!H182</f>
        <v/>
      </c>
      <c r="CG3" s="125" t="str">
        <f>Projekteingabe!H184</f>
        <v/>
      </c>
      <c r="CH3" s="125" t="str">
        <f>Projekteingabe!H186</f>
        <v/>
      </c>
      <c r="CI3" s="319" t="str">
        <f>Projekteingabe!H188</f>
        <v/>
      </c>
      <c r="CJ3" s="319" t="str">
        <f>IF(Projekteingabe!F194="","",Projekteingabe!F194)</f>
        <v/>
      </c>
      <c r="CK3" s="319" t="str">
        <f>IF(Projekteingabe!F196="","",Projekteingabe!F196)</f>
        <v/>
      </c>
      <c r="CL3" s="319" t="str">
        <f>IF(Projekteingabe!F198="","",Projekteingabe!F198)</f>
        <v/>
      </c>
      <c r="CM3" s="319" t="str">
        <f>IF(Projekteingabe!H194="","",Projekteingabe!H194)</f>
        <v/>
      </c>
      <c r="CN3" s="319" t="str">
        <f>IF(Projekteingabe!H196="","",Projekteingabe!H196)</f>
        <v/>
      </c>
      <c r="CO3" s="319" t="str">
        <f>IF(Projekteingabe!H198="","",Projekteingabe!H198)</f>
        <v/>
      </c>
      <c r="CP3" s="125" t="str">
        <f>IF(Projekteingabe!C202="x",1,"")</f>
        <v/>
      </c>
      <c r="CQ3" s="124" t="str">
        <f>IF(Projekteingabe!D202="","",Projekteingabe!D202)</f>
        <v/>
      </c>
      <c r="CR3" s="125" t="str">
        <f>IF(Projekteingabe!I202="x",1,"")</f>
        <v/>
      </c>
      <c r="CS3" s="124" t="str">
        <f>IF(Projekteingabe!J202="","",Projekteingabe!J202)</f>
        <v/>
      </c>
      <c r="CT3" s="125" t="str">
        <f>IF(Projekteingabe!C204="x",1,"")</f>
        <v/>
      </c>
      <c r="CU3" s="124" t="str">
        <f>IF(Projekteingabe!D204="","",Projekteingabe!D204)</f>
        <v/>
      </c>
      <c r="CV3" s="125" t="str">
        <f>IF(Projekteingabe!I204="x",1,"")</f>
        <v/>
      </c>
      <c r="CW3" s="124" t="str">
        <f>IF(Projekteingabe!J204="","",Projekteingabe!J204)</f>
        <v/>
      </c>
      <c r="CX3" s="125" t="str">
        <f>IF(Projekteingabe!C206="x",1,"")</f>
        <v/>
      </c>
      <c r="CY3" s="124" t="str">
        <f>IF(Projekteingabe!D206="","",Projekteingabe!D206)</f>
        <v/>
      </c>
      <c r="CZ3" s="125" t="str">
        <f>IF(Projekteingabe!C208="x",1,"")</f>
        <v/>
      </c>
      <c r="DA3" s="124" t="str">
        <f>IF(Projekteingabe!D208="","",Projekteingabe!D208)</f>
        <v/>
      </c>
      <c r="DB3" s="124" t="str">
        <f>IF(Projekteingabe!C212="","",Projekteingabe!C212)</f>
        <v/>
      </c>
      <c r="DC3" s="133">
        <f>Projekteingabe!J216</f>
        <v>0</v>
      </c>
      <c r="DD3" s="133">
        <f>Projekteingabe!J217</f>
        <v>0</v>
      </c>
      <c r="DE3" s="133">
        <f>Projekteingabe!J218</f>
        <v>0</v>
      </c>
      <c r="DF3" s="133">
        <f>Projekteingabe!J220</f>
        <v>0</v>
      </c>
      <c r="DG3" s="133" t="str">
        <f>Projekteingabe!J222</f>
        <v/>
      </c>
      <c r="DH3" s="133">
        <f>Projekteingabe!J223</f>
        <v>0</v>
      </c>
      <c r="DI3" s="133">
        <f>Projekteingabe!J224</f>
        <v>0</v>
      </c>
      <c r="DJ3" s="133">
        <f>Projekteingabe!J226</f>
        <v>0</v>
      </c>
      <c r="DK3" s="133">
        <f>Projekteingabe!J228</f>
        <v>0</v>
      </c>
      <c r="DL3" s="133">
        <f>Projekteingabe!J230</f>
        <v>0</v>
      </c>
      <c r="DM3" s="133">
        <f>Projekteingabe!J231</f>
        <v>0</v>
      </c>
      <c r="DN3" s="267">
        <f>Projekteingabe!J233</f>
        <v>0</v>
      </c>
      <c r="DO3" s="204" t="str">
        <f>Projekteingabe!J235</f>
        <v>Fehlt!</v>
      </c>
      <c r="DP3" s="204" t="str">
        <f>Projekteingabe!J237</f>
        <v/>
      </c>
      <c r="DQ3" s="204" t="str">
        <f>Projekteingabe!J238</f>
        <v/>
      </c>
      <c r="DR3" s="204" t="str">
        <f>Projekteingabe!J239</f>
        <v/>
      </c>
      <c r="DS3" s="204" t="str">
        <f>Projekteingabe!J240</f>
        <v/>
      </c>
      <c r="DT3" s="125" t="str">
        <f>Projekteingabe!J242</f>
        <v/>
      </c>
      <c r="DU3" s="132" t="str">
        <f>Projekteingabe!J243</f>
        <v/>
      </c>
      <c r="DV3" s="132" t="str">
        <f>Projekteingabe!J244</f>
        <v/>
      </c>
      <c r="DW3" s="132" t="str">
        <f>Projekteingabe!J245</f>
        <v/>
      </c>
      <c r="DX3" s="125" t="str">
        <f>Projekteingabe!J247</f>
        <v/>
      </c>
      <c r="DY3" s="132" t="str">
        <f>Projekteingabe!J248</f>
        <v/>
      </c>
      <c r="DZ3" s="132" t="str">
        <f>Projekteingabe!J249</f>
        <v/>
      </c>
      <c r="EA3" s="132" t="str">
        <f>Projekteingabe!J250</f>
        <v/>
      </c>
      <c r="EB3" s="125" t="str">
        <f>Projekteingabe!J252</f>
        <v/>
      </c>
      <c r="EC3" s="132" t="str">
        <f>Projekteingabe!J253</f>
        <v/>
      </c>
      <c r="ED3" s="132" t="str">
        <f>Projekteingabe!J254</f>
        <v/>
      </c>
      <c r="EE3" s="132" t="str">
        <f>Projekteingabe!J255</f>
        <v/>
      </c>
      <c r="EF3" s="125" t="str">
        <f>Projekteingabe!J257</f>
        <v/>
      </c>
      <c r="EG3" s="132" t="str">
        <f>Projekteingabe!J258</f>
        <v/>
      </c>
      <c r="EH3" s="132" t="str">
        <f>Projekteingabe!J259</f>
        <v/>
      </c>
      <c r="EI3" s="132" t="str">
        <f>Projekteingabe!J260</f>
        <v/>
      </c>
      <c r="EJ3" s="205" t="str">
        <f>IF('Projektaktivitäten geplant'!C11=0,"",'Projektaktivitäten geplant'!C11)</f>
        <v/>
      </c>
      <c r="EK3" s="205" t="str">
        <f>IF('Projektaktivitäten geplant'!E11=0,"",'Projektaktivitäten geplant'!E11)</f>
        <v/>
      </c>
      <c r="EL3" s="205" t="str">
        <f>'Projektaktivitäten geplant'!G11</f>
        <v/>
      </c>
      <c r="EM3" s="206" t="str">
        <f>'Projektaktivitäten geplant'!I11</f>
        <v/>
      </c>
      <c r="EN3" s="205" t="str">
        <f>'Projektaktivitäten geplant'!K11</f>
        <v/>
      </c>
      <c r="EO3" s="205" t="str">
        <f>'Projektaktivitäten geplant'!M11</f>
        <v/>
      </c>
      <c r="EP3" s="206" t="str">
        <f>'Projektaktivitäten geplant'!O11</f>
        <v/>
      </c>
      <c r="EQ3" s="205" t="str">
        <f>'Projektaktivitäten geplant'!Q11</f>
        <v/>
      </c>
      <c r="ER3" s="224" t="str">
        <f>'Medienprodukte geplant'!C11</f>
        <v/>
      </c>
      <c r="ES3" s="224" t="str">
        <f>'Medienprodukte geplant'!E11</f>
        <v/>
      </c>
      <c r="ET3" s="224" t="str">
        <f>'Medienprodukte geplant'!G11</f>
        <v/>
      </c>
      <c r="EU3" s="224" t="str">
        <f>'Medienprodukte geplant'!I11</f>
        <v/>
      </c>
      <c r="EV3" s="224" t="str">
        <f>'Medienprodukte geplant'!L11</f>
        <v/>
      </c>
      <c r="EW3" s="224" t="str">
        <f>'Medienprodukte geplant'!N11</f>
        <v/>
      </c>
      <c r="EX3" s="224" t="str">
        <f>'Medienprodukte geplant'!P11</f>
        <v/>
      </c>
    </row>
    <row r="4" spans="1:154">
      <c r="CG4" s="1"/>
      <c r="CH4" s="1"/>
      <c r="CI4" s="1"/>
    </row>
    <row r="5" spans="1:154">
      <c r="A5" s="1" t="s">
        <v>531</v>
      </c>
      <c r="CG5" s="1"/>
      <c r="CH5" s="1"/>
      <c r="CI5" s="1"/>
    </row>
    <row r="6" spans="1:154">
      <c r="A6" s="318"/>
      <c r="B6" s="229"/>
      <c r="CG6" s="1"/>
      <c r="CH6" s="1"/>
      <c r="CI6" s="1"/>
    </row>
    <row r="7" spans="1:154">
      <c r="A7" s="228"/>
      <c r="B7" s="228"/>
      <c r="CG7" s="1"/>
      <c r="CH7" s="1"/>
      <c r="CI7" s="1"/>
    </row>
  </sheetData>
  <sheetProtection algorithmName="SHA-512" hashValue="iZbDv+pwW65DUPWFp8W1RwWovHjJR5hI9U1AAXjo4d/wMZgHb1yVV/eCdyIZFGVx0iDQ/aUksiLqORQzxyukaA==" saltValue="SaBZfzpy8GVMXAcpiMElVw==" spinCount="100000" sheet="1" objects="1" scenarios="1"/>
  <phoneticPr fontId="0" type="noConversion"/>
  <pageMargins left="0.70866141732283472" right="0.70866141732283472" top="0.78740157480314965" bottom="0.78740157480314965" header="0.31496062992125984" footer="0.31496062992125984"/>
  <pageSetup paperSize="9" scale="10" fitToWidth="3"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21</vt:i4>
      </vt:variant>
    </vt:vector>
  </HeadingPairs>
  <TitlesOfParts>
    <vt:vector size="36" baseType="lpstr">
      <vt:lpstr>Anleitung</vt:lpstr>
      <vt:lpstr>Anleitung Migrationsmedien</vt:lpstr>
      <vt:lpstr>Beispiele Projektaktivitäten</vt:lpstr>
      <vt:lpstr>Beispiele Medienprodukte</vt:lpstr>
      <vt:lpstr>Projekteingabe</vt:lpstr>
      <vt:lpstr>Budget</vt:lpstr>
      <vt:lpstr>Projektaktivitäten geplant</vt:lpstr>
      <vt:lpstr>Medienprodukte geplant</vt:lpstr>
      <vt:lpstr>Datenblatt Eingabe</vt:lpstr>
      <vt:lpstr>Berichterstattung</vt:lpstr>
      <vt:lpstr>Kostenabrechnung</vt:lpstr>
      <vt:lpstr>Projektaktivitäten durchgeführt</vt:lpstr>
      <vt:lpstr>Medienprodukte durchgeführt</vt:lpstr>
      <vt:lpstr>Datenblatt Bericht</vt:lpstr>
      <vt:lpstr>Auswahlmenu</vt:lpstr>
      <vt:lpstr>Anleitung!Druckbereich</vt:lpstr>
      <vt:lpstr>'Anleitung Migrationsmedien'!Druckbereich</vt:lpstr>
      <vt:lpstr>'Beispiele Medienprodukte'!Druckbereich</vt:lpstr>
      <vt:lpstr>'Beispiele Projektaktivitäten'!Druckbereich</vt:lpstr>
      <vt:lpstr>Berichterstattung!Druckbereich</vt:lpstr>
      <vt:lpstr>Budget!Druckbereich</vt:lpstr>
      <vt:lpstr>Kostenabrechnung!Druckbereich</vt:lpstr>
      <vt:lpstr>'Medienprodukte durchgeführt'!Druckbereich</vt:lpstr>
      <vt:lpstr>'Medienprodukte geplant'!Druckbereich</vt:lpstr>
      <vt:lpstr>'Projektaktivitäten durchgeführt'!Druckbereich</vt:lpstr>
      <vt:lpstr>'Projektaktivitäten geplant'!Druckbereich</vt:lpstr>
      <vt:lpstr>Projekteingabe!Druckbereich</vt:lpstr>
      <vt:lpstr>'Beispiele Medienprodukte'!Drucktitel</vt:lpstr>
      <vt:lpstr>'Beispiele Projektaktivitäten'!Drucktitel</vt:lpstr>
      <vt:lpstr>'Medienprodukte durchgeführt'!Drucktitel</vt:lpstr>
      <vt:lpstr>'Medienprodukte geplant'!Drucktitel</vt:lpstr>
      <vt:lpstr>'Projektaktivitäten durchgeführt'!Drucktitel</vt:lpstr>
      <vt:lpstr>'Projektaktivitäten geplant'!Drucktitel</vt:lpstr>
      <vt:lpstr>JaNein</vt:lpstr>
      <vt:lpstr>Kreuz</vt:lpstr>
      <vt:lpstr>Medienprodukt</vt:lpstr>
    </vt:vector>
  </TitlesOfParts>
  <Company>Erziehungsdepartement Kanton Basel-Stadt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skekop</dc:creator>
  <cp:lastModifiedBy>Gören, Hakan</cp:lastModifiedBy>
  <cp:lastPrinted>2024-06-06T12:16:38Z</cp:lastPrinted>
  <dcterms:created xsi:type="dcterms:W3CDTF">2013-06-11T10:15:06Z</dcterms:created>
  <dcterms:modified xsi:type="dcterms:W3CDTF">2026-06-26T12:20:39Z</dcterms:modified>
</cp:coreProperties>
</file>