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tables/table4.xml" ContentType="application/vnd.openxmlformats-officedocument.spreadsheetml.table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https://baselstadt.sharepoint.com/sites/ArG-AWA-BaslerStandortpaket/Freigegebene Dokumente/General/3_Entwicklung-Vorlagen_2026/"/>
    </mc:Choice>
  </mc:AlternateContent>
  <xr:revisionPtr revIDLastSave="0" documentId="8_{CA285FAD-D38B-4784-B4A9-9C18FFCA167F}" xr6:coauthVersionLast="47" xr6:coauthVersionMax="47" xr10:uidLastSave="{00000000-0000-0000-0000-000000000000}"/>
  <bookViews>
    <workbookView xWindow="-24154" yWindow="-113" windowWidth="24267" windowHeight="13023" tabRatio="616" xr2:uid="{B286B937-B8BE-4DFD-8A9B-2D933CB6D7C2}"/>
  </bookViews>
  <sheets>
    <sheet name="00_Start" sheetId="25" r:id="rId1"/>
    <sheet name="01_Nachweis F&amp;E Personal" sheetId="13" r:id="rId2"/>
    <sheet name="02_Nachweis Abschreibungen" sheetId="16" r:id="rId3"/>
    <sheet name="03_Nachweis Klinische Studien" sheetId="17" r:id="rId4"/>
    <sheet name="Berechnung CH vs. BS" sheetId="18" state="hidden" r:id="rId5"/>
    <sheet name="04_Übersicht" sheetId="7" r:id="rId6"/>
  </sheets>
  <externalReferences>
    <externalReference r:id="rId7"/>
    <externalReference r:id="rId8"/>
    <externalReference r:id="rId9"/>
    <externalReference r:id="rId10"/>
  </externalReferences>
  <definedNames>
    <definedName name="__bookmark_1">#REF!</definedName>
    <definedName name="__DAT1">[1]P30!#REF!</definedName>
    <definedName name="__DAT2">[1]P30!#REF!</definedName>
    <definedName name="_C">[2]P30!#REF!</definedName>
    <definedName name="_DAT1">[1]P30!#REF!</definedName>
    <definedName name="_DAT2">[1]P30!#REF!</definedName>
    <definedName name="_DAT3">#REF!</definedName>
    <definedName name="_xlnm._FilterDatabase" localSheetId="1" hidden="1">'01_Nachweis F&amp;E Personal'!$A$4:$AH$15</definedName>
    <definedName name="_MM">[2]P30!#REF!</definedName>
    <definedName name="_XXX">[2]P30!#REF!</definedName>
    <definedName name="Costs_summary">#REF!</definedName>
    <definedName name="DATA1">[3]Sheet1!#REF!</definedName>
    <definedName name="DATA16">#REF!</definedName>
    <definedName name="DATA17">#REF!</definedName>
    <definedName name="ecf4wec">#REF!</definedName>
    <definedName name="es">[1]P30!#REF!</definedName>
    <definedName name="Forecastreference">#REF!</definedName>
    <definedName name="FTE_summary">#REF!</definedName>
    <definedName name="FTE_variance">#REF!</definedName>
    <definedName name="Pint_Titles">#REF!</definedName>
    <definedName name="SAPCrosstab1">#REF!</definedName>
    <definedName name="SAPCrosstab2">#REF!</definedName>
    <definedName name="SAPCrosstab3">#REF!</definedName>
    <definedName name="SAPCrosstab4">#REF!</definedName>
    <definedName name="SAPCrosstab5">#REF!</definedName>
    <definedName name="SAPCrosstab6">#REF!</definedName>
    <definedName name="Sozial">[4]Berechnungsgrundlagen!#REF!</definedName>
    <definedName name="TEST0">#REF!</definedName>
    <definedName name="TESTKEYS">#REF!</definedName>
    <definedName name="TESTVKEY">[1]P30!#REF!</definedName>
    <definedName name="TM1REBUILDOPTION">1</definedName>
    <definedName name="Update_month">#REF!</definedName>
    <definedName name="WORKBOOK_SAPBEXq0001" comment="DP_4">"DP_4"</definedName>
    <definedName name="WORKBOOK_SAPBEXq0002" comment="DP_5">"DP_5"</definedName>
    <definedName name="WORKBOOK_SAPBEXq0003" comment="DP_6">"DP_6"</definedName>
    <definedName name="Workforce_summary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" i="7" l="1"/>
  <c r="Y7" i="13"/>
  <c r="Y8" i="13"/>
  <c r="Y9" i="13"/>
  <c r="Y10" i="13"/>
  <c r="Y11" i="13"/>
  <c r="Y12" i="13"/>
  <c r="Y13" i="13"/>
  <c r="W11" i="13"/>
  <c r="T11" i="13"/>
  <c r="U10" i="13"/>
  <c r="U15" i="13" s="1"/>
  <c r="T13" i="13"/>
  <c r="W13" i="13"/>
  <c r="H6" i="18"/>
  <c r="H5" i="18"/>
  <c r="I46" i="7"/>
  <c r="G9" i="17"/>
  <c r="J6" i="17"/>
  <c r="J7" i="17"/>
  <c r="J8" i="17"/>
  <c r="J5" i="17"/>
  <c r="H19" i="16"/>
  <c r="E22" i="16"/>
  <c r="I20" i="16"/>
  <c r="I21" i="16"/>
  <c r="G20" i="16"/>
  <c r="H20" i="16" s="1"/>
  <c r="G21" i="16"/>
  <c r="H21" i="16" s="1"/>
  <c r="G19" i="16"/>
  <c r="I19" i="16" s="1"/>
  <c r="I22" i="16" s="1"/>
  <c r="E33" i="7" s="1"/>
  <c r="E14" i="16"/>
  <c r="I4" i="16"/>
  <c r="I6" i="16"/>
  <c r="I7" i="16"/>
  <c r="I9" i="16"/>
  <c r="I10" i="16"/>
  <c r="I12" i="16"/>
  <c r="I13" i="16"/>
  <c r="H5" i="16"/>
  <c r="H8" i="16"/>
  <c r="H11" i="16"/>
  <c r="G4" i="16"/>
  <c r="H4" i="16" s="1"/>
  <c r="G5" i="16"/>
  <c r="I5" i="16" s="1"/>
  <c r="G6" i="16"/>
  <c r="H6" i="16" s="1"/>
  <c r="G7" i="16"/>
  <c r="H7" i="16" s="1"/>
  <c r="G8" i="16"/>
  <c r="I8" i="16" s="1"/>
  <c r="G9" i="16"/>
  <c r="H9" i="16" s="1"/>
  <c r="G10" i="16"/>
  <c r="H10" i="16" s="1"/>
  <c r="G11" i="16"/>
  <c r="I11" i="16" s="1"/>
  <c r="G12" i="16"/>
  <c r="H12" i="16" s="1"/>
  <c r="G13" i="16"/>
  <c r="H13" i="16" s="1"/>
  <c r="Y6" i="13"/>
  <c r="Y14" i="13"/>
  <c r="Y5" i="13"/>
  <c r="X7" i="13"/>
  <c r="X8" i="13"/>
  <c r="X9" i="13"/>
  <c r="W5" i="13"/>
  <c r="X5" i="13" s="1"/>
  <c r="W6" i="13"/>
  <c r="W7" i="13"/>
  <c r="W8" i="13"/>
  <c r="W9" i="13"/>
  <c r="W12" i="13"/>
  <c r="X12" i="13" s="1"/>
  <c r="W14" i="13"/>
  <c r="X14" i="13" s="1"/>
  <c r="W10" i="13"/>
  <c r="X10" i="13" s="1"/>
  <c r="T12" i="13"/>
  <c r="T14" i="13"/>
  <c r="T5" i="13"/>
  <c r="T6" i="13"/>
  <c r="T7" i="13"/>
  <c r="T8" i="13"/>
  <c r="T9" i="13"/>
  <c r="T10" i="13"/>
  <c r="H13" i="7"/>
  <c r="H22" i="7"/>
  <c r="Y15" i="13" l="1"/>
  <c r="E12" i="7" s="1"/>
  <c r="W15" i="13"/>
  <c r="H22" i="16"/>
  <c r="E32" i="7" s="1"/>
  <c r="E35" i="7" s="1"/>
  <c r="G22" i="16"/>
  <c r="J9" i="17"/>
  <c r="I14" i="16"/>
  <c r="E24" i="7" s="1"/>
  <c r="H14" i="16"/>
  <c r="E23" i="7" s="1"/>
  <c r="E26" i="7" s="1"/>
  <c r="X6" i="13"/>
  <c r="X15" i="13" s="1"/>
  <c r="E11" i="7" s="1"/>
  <c r="G14" i="16"/>
  <c r="E40" i="7" l="1"/>
  <c r="I23" i="7"/>
  <c r="I22" i="7"/>
  <c r="E46" i="7" l="1"/>
  <c r="I25" i="7" l="1"/>
  <c r="I24" i="7"/>
  <c r="I26" i="7" l="1"/>
  <c r="G6" i="18" l="1"/>
  <c r="G5" i="18"/>
  <c r="G7" i="18" s="1"/>
  <c r="I13" i="7" l="1"/>
  <c r="I10" i="7" l="1"/>
  <c r="I11" i="7"/>
  <c r="I12" i="7"/>
  <c r="I14" i="7" l="1"/>
  <c r="F6" i="18" s="1"/>
  <c r="I6" i="18" s="1"/>
  <c r="F5" i="18" l="1"/>
  <c r="I5" i="18" s="1"/>
  <c r="I8" i="18" l="1"/>
  <c r="F7" i="18"/>
  <c r="I7" i="18" l="1"/>
  <c r="I9" i="18" s="1"/>
  <c r="H51" i="7"/>
  <c r="G55" i="7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Lützelschwab, Sven</author>
    <author>Reske, Ralf</author>
  </authors>
  <commentList>
    <comment ref="A4" authorId="0" shapeId="0" xr:uid="{505EFC0B-8816-48FB-B979-96C37C748579}">
      <text>
        <r>
          <rPr>
            <b/>
            <sz val="9"/>
            <color indexed="81"/>
            <rFont val="Segoe UI"/>
            <family val="2"/>
          </rPr>
          <t xml:space="preserve">falls vorhanden
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B4" authorId="0" shapeId="0" xr:uid="{963FC403-941B-4502-8D29-10F51AC7C5CB}">
      <text>
        <r>
          <rPr>
            <b/>
            <sz val="9"/>
            <color indexed="81"/>
            <rFont val="Segoe UI"/>
            <family val="2"/>
          </rPr>
          <t xml:space="preserve">falls vorhanden
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V9" authorId="0" shapeId="0" xr:uid="{50ECB23A-CC83-4C08-9601-B9F9A52D2D55}">
      <text>
        <r>
          <rPr>
            <b/>
            <sz val="9"/>
            <color indexed="81"/>
            <rFont val="Segoe UI"/>
            <family val="2"/>
          </rPr>
          <t>Lützelschwab, Sven: Anteilige Berechnung anhand plausiblem Schlüssel: "Anteil der förderfähigen Mitarbeitenden an der Gesamtzahl der Mitarbeitenden"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X15" authorId="1" shapeId="0" xr:uid="{DE761DF1-CDD6-4A99-BA38-427E677F92DD}">
      <text>
        <r>
          <rPr>
            <sz val="9"/>
            <color indexed="81"/>
            <rFont val="Segoe UI"/>
            <family val="2"/>
          </rPr>
          <t xml:space="preserve">siehe Tab 4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Reske, Ralf</author>
  </authors>
  <commentList>
    <comment ref="H14" authorId="0" shapeId="0" xr:uid="{AC6250F6-E5E2-4EC5-82B1-7A3E8F979408}">
      <text>
        <r>
          <rPr>
            <b/>
            <sz val="9"/>
            <color indexed="81"/>
            <rFont val="Segoe UI"/>
            <family val="2"/>
          </rPr>
          <t>siehe Tab 04</t>
        </r>
        <r>
          <rPr>
            <sz val="9"/>
            <color indexed="81"/>
            <rFont val="Segoe UI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Reske, Ralf</author>
  </authors>
  <commentList>
    <comment ref="G8" authorId="0" shapeId="0" xr:uid="{F4BEE125-A87B-451C-BD02-FC6929E8161B}">
      <text>
        <r>
          <rPr>
            <sz val="9"/>
            <color indexed="81"/>
            <rFont val="Segoe UI"/>
            <family val="2"/>
          </rPr>
          <t>Leistungsort nicht direkt zuordnungsfähig</t>
        </r>
      </text>
    </comment>
    <comment ref="J9" authorId="0" shapeId="0" xr:uid="{C77FCC81-333B-4231-A145-8635415D6A25}">
      <text>
        <r>
          <rPr>
            <b/>
            <sz val="9"/>
            <color indexed="81"/>
            <rFont val="Segoe UI"/>
            <family val="2"/>
          </rPr>
          <t>Siehe Tab 04</t>
        </r>
      </text>
    </comment>
  </commentList>
</comments>
</file>

<file path=xl/sharedStrings.xml><?xml version="1.0" encoding="utf-8"?>
<sst xmlns="http://schemas.openxmlformats.org/spreadsheetml/2006/main" count="286" uniqueCount="184">
  <si>
    <t>Vorlage: Nachweis der F&amp;E Aufwendungen</t>
  </si>
  <si>
    <t>Angaben zur juristischen Person</t>
  </si>
  <si>
    <t>Firmenname</t>
  </si>
  <si>
    <t>F&amp;E Personalaufwendungen</t>
  </si>
  <si>
    <t xml:space="preserve">ERP-System/Buchhaltungs Daten </t>
  </si>
  <si>
    <t>Berechnungen</t>
  </si>
  <si>
    <t>Org Unit</t>
  </si>
  <si>
    <t>Kostenstelle</t>
  </si>
  <si>
    <t>Beschreibung</t>
  </si>
  <si>
    <t>Jobtitel</t>
  </si>
  <si>
    <t>Personal-
nummer</t>
  </si>
  <si>
    <t>Faktischer Arbeitsort</t>
  </si>
  <si>
    <t>BS / NW_CH / Andere</t>
  </si>
  <si>
    <t>Jan 
FTE</t>
  </si>
  <si>
    <t>Feb 
FTE</t>
  </si>
  <si>
    <t>Mrz 
FTE</t>
  </si>
  <si>
    <t>Apr 
FTE</t>
  </si>
  <si>
    <t>Mai FTE</t>
  </si>
  <si>
    <t>Jun 
FTE</t>
  </si>
  <si>
    <t>Jul 
FTE</t>
  </si>
  <si>
    <t>Aug 
FTE</t>
  </si>
  <si>
    <t>Sep 
FTE</t>
  </si>
  <si>
    <t>Okt 
FTE</t>
  </si>
  <si>
    <t>Nov 
FTE</t>
  </si>
  <si>
    <t>Dez 
FTE</t>
  </si>
  <si>
    <t>Jahres-FTE Mittelwert</t>
  </si>
  <si>
    <t>Personalaufwand Gesamt (inkl. Arbeitgeberbeiträge zu Sozialversicherungen)</t>
  </si>
  <si>
    <t>F&amp;E Zu-
ordnung %</t>
  </si>
  <si>
    <t>Förderfähiger F&amp;E Personalaufwand Gesamt (CHF)</t>
  </si>
  <si>
    <t>Förderfähiger  F&amp;E Personalaufwand Basel-Stadt (CHF)</t>
  </si>
  <si>
    <t>Förderfähiger F&amp;E Personalaufwand Nordwestschweiz (CHF)</t>
  </si>
  <si>
    <t>Development</t>
  </si>
  <si>
    <t>Clinical Operations</t>
  </si>
  <si>
    <t>Head Clinical Development</t>
  </si>
  <si>
    <t>Basel-Stadt</t>
  </si>
  <si>
    <t>Support Functions</t>
  </si>
  <si>
    <t>Regulartory Affairs</t>
  </si>
  <si>
    <t>Head Regulatory Affairs</t>
  </si>
  <si>
    <t>Direktzuordnung aus Lohnbuchhaltung</t>
  </si>
  <si>
    <t>Research</t>
  </si>
  <si>
    <t>Biotech Lab</t>
  </si>
  <si>
    <t>Scientist</t>
  </si>
  <si>
    <t>Allschwil</t>
  </si>
  <si>
    <t>Nordwestschweiz</t>
  </si>
  <si>
    <t>Umlageverfahren</t>
  </si>
  <si>
    <t>Lab Support</t>
  </si>
  <si>
    <t>Senior Scientist</t>
  </si>
  <si>
    <t>Leadership</t>
  </si>
  <si>
    <t>F&amp;E Management</t>
  </si>
  <si>
    <t>Head Research &amp; Development</t>
  </si>
  <si>
    <t xml:space="preserve"> ...etc. </t>
  </si>
  <si>
    <t>Restrukturierungskosten 2025 
(nicht förderfähig)</t>
  </si>
  <si>
    <t>Gesamt F&amp;E Personal</t>
  </si>
  <si>
    <t>Abschreibungen F&amp;E Anlagen</t>
  </si>
  <si>
    <t>Kategorie</t>
  </si>
  <si>
    <t>Standort</t>
  </si>
  <si>
    <t>Abschreibungs-Aufwand Gesamt (CHF)</t>
  </si>
  <si>
    <t>Förderfähige Abschreibungen (CHF)</t>
  </si>
  <si>
    <t>Förderfähige Abschreibungen  Basel-Stadt (CHF)</t>
  </si>
  <si>
    <t>Förderfähige Abschreibungen  übrige Schweiz (CHF)</t>
  </si>
  <si>
    <t>Gebäude</t>
  </si>
  <si>
    <t>gebäudetechnische Anlagen</t>
  </si>
  <si>
    <t>Übrige Schweiz</t>
  </si>
  <si>
    <t>R&amp;D</t>
  </si>
  <si>
    <t>elektronische Laborausrüstung</t>
  </si>
  <si>
    <t>IT</t>
  </si>
  <si>
    <t>IT-Grosshardware</t>
  </si>
  <si>
    <t>IT-Netzwerke</t>
  </si>
  <si>
    <t>IT-Standardhardware</t>
  </si>
  <si>
    <t>Laborausstattung</t>
  </si>
  <si>
    <t>Maschinen und Anlagen</t>
  </si>
  <si>
    <t>Leasing Maschinen und Anlagen</t>
  </si>
  <si>
    <t>Nicht-Produktionsmaschinen</t>
  </si>
  <si>
    <t>Technische Ausrüstung</t>
  </si>
  <si>
    <t>Total Abschreibungen auf F&amp;E Anlagen</t>
  </si>
  <si>
    <t>Abschreibungen Hochtechnologie</t>
  </si>
  <si>
    <t xml:space="preserve"> </t>
  </si>
  <si>
    <t>Produktion</t>
  </si>
  <si>
    <t>Produktionsmaschinen</t>
  </si>
  <si>
    <t>Ordentliche Abschreibung für Bioreaktoren (mRNA)</t>
  </si>
  <si>
    <t>Technik</t>
  </si>
  <si>
    <t>Reinraumtechnik</t>
  </si>
  <si>
    <t>Ordentliche Abschreibung für Dekontaminationssysteme</t>
  </si>
  <si>
    <t>Total Abschreibungen auf Hochtechnologieproduktionsanlagen</t>
  </si>
  <si>
    <t>Klinische Studien in der Schweiz</t>
  </si>
  <si>
    <t>Nur für Cost Per Patient Ansatz</t>
  </si>
  <si>
    <t>Offizieller Studienname / Projekt</t>
  </si>
  <si>
    <t>Beauftragte juristische Person</t>
  </si>
  <si>
    <t>Vertrag-Referenz</t>
  </si>
  <si>
    <t>ERP/Beleg-Referenz</t>
  </si>
  <si>
    <t>Art der Leistung</t>
  </si>
  <si>
    <t>Zuordnung</t>
  </si>
  <si>
    <t xml:space="preserve">Sachkosten
 Gesamt (CHF) </t>
  </si>
  <si>
    <t>Anzahl Patienten
global</t>
  </si>
  <si>
    <t>Anzahl Patienten
in der CH</t>
  </si>
  <si>
    <t>Förderfähige Sachkosten Schweiz
(CHF)</t>
  </si>
  <si>
    <t>BAS-101-NSCLC-301 - Phase III Study in Advanced NSCLC</t>
  </si>
  <si>
    <t>Universitätsspital Zürich</t>
  </si>
  <si>
    <t>ERP-2026-001</t>
  </si>
  <si>
    <t>Schweizer Spital</t>
  </si>
  <si>
    <t>Direkt - Leistungsort Schweiz</t>
  </si>
  <si>
    <t>Swiss CRO AG</t>
  </si>
  <si>
    <t>ERP-2026-002</t>
  </si>
  <si>
    <t>CRO Leistung in der Schweiz</t>
  </si>
  <si>
    <t>GLO-317-ONC-401 - Global Phase III Study in Metastatic Solid Tumors</t>
  </si>
  <si>
    <t>Swiss API Manufacturing AG</t>
  </si>
  <si>
    <t>ERP-2026-004</t>
  </si>
  <si>
    <t>Wirkstoffherstellung in der Schweiz</t>
  </si>
  <si>
    <t>Global Trial Services AG</t>
  </si>
  <si>
    <t>ERP-2026-003</t>
  </si>
  <si>
    <t xml:space="preserve">Globale CRO Leistungen - Anteil für Schweizer Patienten </t>
  </si>
  <si>
    <t>Indirekt - Cost-per-patient-Ansatz</t>
  </si>
  <si>
    <t>Total klinische Studien</t>
  </si>
  <si>
    <t>Maximalbetrag</t>
  </si>
  <si>
    <t>Personal</t>
  </si>
  <si>
    <t>Abschreibungen F&amp;E</t>
  </si>
  <si>
    <t>Total</t>
  </si>
  <si>
    <t>Förderbeitrag BS</t>
  </si>
  <si>
    <t>Förderbeitrag CH</t>
  </si>
  <si>
    <t>Kürzung des Förderbeitrags für Aufwendungen ausserhalb des Kantons Basel-Stadt</t>
  </si>
  <si>
    <t>Total kalkulierter Förderbeitrag Innovation nach Begrenzung</t>
  </si>
  <si>
    <t>Standortpaket Basel-Stadt - Innovation - Übersicht</t>
  </si>
  <si>
    <t>Kostenaufstellung und Berechnung der Förderbeiträge (verknüpft mit Detail-Tabs).</t>
  </si>
  <si>
    <t>Pflichtfeld</t>
  </si>
  <si>
    <t>Ja</t>
  </si>
  <si>
    <t xml:space="preserve">Berechnungen </t>
  </si>
  <si>
    <t>Nein</t>
  </si>
  <si>
    <t>Personalaufwendungen Forschung und Entwicklung</t>
  </si>
  <si>
    <t>Bemessungsgrundlage</t>
  </si>
  <si>
    <t>Förderbeitrag</t>
  </si>
  <si>
    <t>Fördersatz</t>
  </si>
  <si>
    <t>Betrag in CHF</t>
  </si>
  <si>
    <t>Bis CHF 5 Mio</t>
  </si>
  <si>
    <t>Im Kanton Basel-Stadt</t>
  </si>
  <si>
    <t>CHF 5 Mio bis CHF 50 Mio</t>
  </si>
  <si>
    <t>In der übrigen Nordwestschweiz</t>
  </si>
  <si>
    <t>mehr als CHF 50 Mio</t>
  </si>
  <si>
    <t>Patentzuschlag</t>
  </si>
  <si>
    <t>Total Bemessungsgrundlage (Nordwestschweiz gewichtet mit Faktor 0.1)</t>
  </si>
  <si>
    <t>Summe Förderbeitrag</t>
  </si>
  <si>
    <t>Patent oder vergleichbares Recht</t>
  </si>
  <si>
    <t>Abschreibungen auf Anlagen</t>
  </si>
  <si>
    <t>Anlagen für Forschung, Entwicklung und Innovation</t>
  </si>
  <si>
    <t>Bis CHF 1 Mio</t>
  </si>
  <si>
    <t>CHF 1 Mio bis CHF 5 Mio</t>
  </si>
  <si>
    <t>ab CHF 5 Mio</t>
  </si>
  <si>
    <t>Bemessungsgrundlage Anlagen Forschung</t>
  </si>
  <si>
    <t>Patenzuschlag</t>
  </si>
  <si>
    <t>Entwicklung und Innovation, Übrige Schweiz gewichtet mit Faktor 0.1</t>
  </si>
  <si>
    <t>Anlagen im Bereich der Hochtechnologieproduktion</t>
  </si>
  <si>
    <t xml:space="preserve">Bemessungsgrundlage Anlagen </t>
  </si>
  <si>
    <t>Hochtechnologieproduktion, übrige Schweiz gewichtet mit Faktor 0.1</t>
  </si>
  <si>
    <t>Total Bemessungsgrundlage</t>
  </si>
  <si>
    <t>Klinische Studien Schweiz</t>
  </si>
  <si>
    <t xml:space="preserve">Begrenzung des Förderbeitrags für Innovation gemäss § 37 Abs. 1 StaföV </t>
  </si>
  <si>
    <t>CH vs. BS doppelt?</t>
  </si>
  <si>
    <t>Der Förderbeitrag für Aufwendungen ausserhalb des Kantons darf im gleichen Jahr das Doppelte des Förderbeitrags für Aufwendungen im Kanton nicht übersteigen.</t>
  </si>
  <si>
    <t>Total Förderbeitrag Innovation</t>
  </si>
  <si>
    <t>Hinweis zur Excel-Vorlage</t>
  </si>
  <si>
    <r>
      <t xml:space="preserve">Diese Excel-Vorlage </t>
    </r>
    <r>
      <rPr>
        <b/>
        <sz val="10"/>
        <rFont val="Arial"/>
        <family val="2"/>
      </rPr>
      <t>veranschaulicht die für die Prüfung relevanten Informationen und Grundlagen</t>
    </r>
    <r>
      <rPr>
        <sz val="10"/>
        <rFont val="Arial"/>
        <family val="2"/>
      </rPr>
      <t xml:space="preserve">. 
Die Verwendung der Vorlage ist empfohlen, aber nicht zwingend. </t>
    </r>
    <r>
      <rPr>
        <b/>
        <sz val="10"/>
        <rFont val="Arial"/>
        <family val="2"/>
      </rPr>
      <t>Auch selbst erstellte Berechnungen sind möglich</t>
    </r>
    <r>
      <rPr>
        <sz val="10"/>
        <rFont val="Arial"/>
        <family val="2"/>
      </rPr>
      <t xml:space="preserve">, sofern die relevanten Informationen und Herleitungen klar, vollständig und prüfbar ersichtlich sind. 
Auswertungen aus ERP-System, Finanzbuchhaltung oder anderen Quellsystemen sind </t>
    </r>
    <r>
      <rPr>
        <b/>
        <sz val="10"/>
        <rFont val="Arial"/>
        <family val="2"/>
      </rPr>
      <t>mit Auszügen oder Screenshots zu belegen.</t>
    </r>
  </si>
  <si>
    <t>Wegleitung durch die Vorlage</t>
  </si>
  <si>
    <t>Tab 01_
Nachweis F&amp;E Personal</t>
  </si>
  <si>
    <t>Tab 02_
Nachweis Abschreibungen</t>
  </si>
  <si>
    <t>Tab 03_
Nachweis Klinische Studien</t>
  </si>
  <si>
    <t>Klinische Studien in prüfbarer Form darstellen. 
Pro Studie angeben: offizieller Studienname / Projekt, beauftragte juristische Person, Art der Leistung, Vertrags-Referenz, ERP-/Beleg-Referenz. 
Zu unterscheiden sind Sachkosten für Leistungen in der Schweiz sowie Sachkosten für Patienten in der Schweiz bei globalen Studien; diese werden anteilig über den Cost-per-patient-Ansatz ermittelt. Zusätzlich erforderlich: Sachkosten Gesamt, Anzahl Patienten global, Anzahl Patienten in der CH.</t>
  </si>
  <si>
    <t>Tab 04_
Übersicht</t>
  </si>
  <si>
    <r>
      <t xml:space="preserve">F&amp;E-Personalaufwendungen in prüfbarer Form darstellen. 
</t>
    </r>
    <r>
      <rPr>
        <u/>
        <sz val="10"/>
        <color theme="1"/>
        <rFont val="Arial"/>
        <family val="2"/>
      </rPr>
      <t>Mindestangaben</t>
    </r>
    <r>
      <rPr>
        <sz val="10"/>
        <color theme="1"/>
        <rFont val="Arial"/>
        <family val="2"/>
      </rPr>
      <t xml:space="preserve">: Jobtitel, faktischer Arbeitsort, FTE, Personalaufwand, F&amp;E-Zuordnung in %
</t>
    </r>
    <r>
      <rPr>
        <u/>
        <sz val="10"/>
        <color theme="1"/>
        <rFont val="Arial"/>
        <family val="2"/>
      </rPr>
      <t>Datengrundlagen</t>
    </r>
    <r>
      <rPr>
        <sz val="10"/>
        <color theme="1"/>
        <rFont val="Arial"/>
        <family val="2"/>
      </rPr>
      <t xml:space="preserve"> sind insbesondere Lohnbuchhaltung oder ERP-System und/oder Finanzbuchhaltung. 
Sind förderfähige Kostenkategorien nicht oder nicht vollständig in der Lohnbuchhaltung enthalten, z. B. Arbeitgeberbeiträge zur Sozialversicherung oder Weiterbildungskosten, ist eine ergänzende Herleitung über ERP-System und/oder Finanzbuchhaltung möglich. Eine anteilige Zuordnung kann z. B. über FTE F&amp;E zu Gesamt-FTE oder über Umlagen auf Kostenstellen erfolgen.</t>
    </r>
  </si>
  <si>
    <t>Abschreibungen in prüfbarer Form darstellen. 
Sofern vorhanden, materielle F&amp;E-Anlagen und materielle Anlagen für Hochtechnologieproduktion getrennt ausweisen.</t>
  </si>
  <si>
    <t>Klinische Studien</t>
  </si>
  <si>
    <t>Ordentliche Abschreibung für Klimatisierungssystemen für temperaturkritische Labore</t>
  </si>
  <si>
    <t>Ordentliche Abschreibung für Reinraumflächen für sterile Produktion im F&amp;E-Bereich</t>
  </si>
  <si>
    <t>Ordentliche Abschreibung für Durchflusszytometern</t>
  </si>
  <si>
    <t>Ordentliche Abschreibung für Rechenzentren</t>
  </si>
  <si>
    <t>Ordentliche Abschreibung für Labor-Netzwerkinfrastruktur</t>
  </si>
  <si>
    <t>Ordentliche Abschreibung für Tablets zur Datenerfassung in Studien</t>
  </si>
  <si>
    <t>Ordentliche Abschreibung für Inkubatoren für Zellkulturen</t>
  </si>
  <si>
    <t>Ordentliche Abschreibung für geleasten Automationssystemen für Labore</t>
  </si>
  <si>
    <t>Ordentliche Abschreibung für Prototypanlagen für neue Herstellverfahren</t>
  </si>
  <si>
    <t>Ordentliche Abschreibung für Automatisierungssystemen für Wirkstofftests</t>
  </si>
  <si>
    <t>Weiterbildungskosten</t>
  </si>
  <si>
    <t>Personalaufwand aus Lohnbuchhaltung</t>
  </si>
  <si>
    <t>Personalaufwand,der nicht direkt auf Mitarbeiterebene / aus der Lohnbuchhaltung verfügbar sind (via Umlage)</t>
  </si>
  <si>
    <t>Zellen verknüpft mit Detailberechnungen in anderen Tabs + Basis für Eingabe im ePortal</t>
  </si>
  <si>
    <t>Zeigt die Ergebnisse für den Übertrag in das eGov Portal Formular sowie die voraussichtlichen Förderbeiträge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</si>
</sst>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3" formatCode="_ * #,##0.00_ ;_ * \-#,##0.00_ ;_ * &quot;-&quot;??_ ;_ @_ "/>
    <numFmt numFmtId="164" formatCode="_-* #,##0_-;\-* #,##0_-;_-* &quot;-&quot;_-;_-@_-"/>
    <numFmt numFmtId="165" formatCode="_ [$CHF-807]\ * #,##0_ ;_ [$CHF-807]\ * \-#,##0_ ;_ [$CHF-807]\ * &quot;-&quot;??_ ;_ @_ "/>
    <numFmt numFmtId="166" formatCode="_ * #,##0_ ;_ * \-#,##0_ ;_ * &quot;-&quot;??_ ;_ @_ "/>
    <numFmt numFmtId="167" formatCode="_ * #,##0.0_ ;_ * \-#,##0.0_ ;_ * &quot;-&quot;??_ ;_ @_ "/>
  </numFmts>
  <fonts count="38" x14ac:knownFonts="1">
    <font>
      <sz val="10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9"/>
      <color theme="1"/>
      <name val="Arial"/>
      <family val="2"/>
    </font>
    <font>
      <i/>
      <sz val="11"/>
      <color theme="1"/>
      <name val="Arial"/>
      <family val="2"/>
    </font>
    <font>
      <u/>
      <sz val="11"/>
      <color theme="1"/>
      <name val="Arial"/>
      <family val="2"/>
    </font>
    <font>
      <sz val="11"/>
      <name val="Arial"/>
      <family val="2"/>
    </font>
    <font>
      <b/>
      <i/>
      <sz val="11"/>
      <color theme="1"/>
      <name val="Arial"/>
      <family val="2"/>
    </font>
    <font>
      <sz val="10"/>
      <color theme="1"/>
      <name val="Arial"/>
      <family val="2"/>
    </font>
    <font>
      <i/>
      <sz val="11"/>
      <color rgb="FF666666"/>
      <name val="Arial"/>
      <family val="2"/>
    </font>
    <font>
      <b/>
      <sz val="9"/>
      <color theme="1"/>
      <name val="Arial"/>
      <family val="2"/>
    </font>
    <font>
      <sz val="9"/>
      <name val="Arial"/>
      <family val="2"/>
    </font>
    <font>
      <i/>
      <sz val="9"/>
      <color theme="1"/>
      <name val="Arial"/>
      <family val="2"/>
    </font>
    <font>
      <b/>
      <i/>
      <sz val="9"/>
      <color theme="1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sz val="12"/>
      <color theme="10"/>
      <name val="Aptos Narrow"/>
      <family val="2"/>
      <scheme val="minor"/>
    </font>
    <font>
      <sz val="18"/>
      <color theme="1"/>
      <name val="Arial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sz val="10"/>
      <color theme="1"/>
      <name val="Aptos Narrow"/>
      <family val="2"/>
      <scheme val="minor"/>
    </font>
    <font>
      <sz val="11"/>
      <color rgb="FF000000"/>
      <name val="Arial"/>
      <family val="2"/>
    </font>
    <font>
      <sz val="10"/>
      <color theme="3"/>
      <name val="Arial"/>
      <family val="2"/>
    </font>
    <font>
      <b/>
      <sz val="10"/>
      <color theme="0"/>
      <name val="Arial"/>
      <family val="2"/>
    </font>
    <font>
      <b/>
      <sz val="11"/>
      <color rgb="FF000000"/>
      <name val="Arial"/>
      <family val="2"/>
    </font>
    <font>
      <b/>
      <sz val="10"/>
      <color theme="1"/>
      <name val="Aptos Narrow"/>
      <family val="2"/>
      <scheme val="minor"/>
    </font>
    <font>
      <sz val="10"/>
      <color theme="0"/>
      <name val="Aptos Narrow"/>
      <family val="2"/>
      <scheme val="minor"/>
    </font>
    <font>
      <i/>
      <sz val="10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Arial"/>
      <family val="2"/>
    </font>
    <font>
      <b/>
      <sz val="10"/>
      <color theme="3"/>
      <name val="Calibri"/>
      <family val="2"/>
    </font>
    <font>
      <b/>
      <sz val="10"/>
      <color theme="3"/>
      <name val="Arial"/>
      <family val="2"/>
    </font>
    <font>
      <u/>
      <sz val="12"/>
      <color theme="1"/>
      <name val="Arial"/>
      <family val="2"/>
    </font>
    <font>
      <b/>
      <sz val="10"/>
      <name val="Arial"/>
      <family val="2"/>
    </font>
    <font>
      <u/>
      <sz val="10"/>
      <color theme="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16FA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16FA0"/>
        <bgColor rgb="FF008080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-0.249977111117893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theme="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theme="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</borders>
  <cellStyleXfs count="9">
    <xf numFmtId="0" fontId="0" fillId="0" borderId="0"/>
    <xf numFmtId="0" fontId="1" fillId="0" borderId="0"/>
    <xf numFmtId="0" fontId="3" fillId="0" borderId="0"/>
    <xf numFmtId="43" fontId="3" fillId="0" borderId="0" applyFont="0" applyFill="0" applyBorder="0" applyAlignment="0" applyProtection="0"/>
    <xf numFmtId="0" fontId="1" fillId="0" borderId="0"/>
    <xf numFmtId="9" fontId="11" fillId="0" borderId="0" applyFont="0" applyFill="0" applyBorder="0" applyAlignment="0" applyProtection="0"/>
    <xf numFmtId="0" fontId="3" fillId="0" borderId="0"/>
    <xf numFmtId="43" fontId="11" fillId="0" borderId="0" applyFont="0" applyFill="0" applyBorder="0" applyAlignment="0" applyProtection="0"/>
    <xf numFmtId="0" fontId="19" fillId="0" borderId="0"/>
  </cellStyleXfs>
  <cellXfs count="231">
    <xf numFmtId="0" fontId="0" fillId="0" borderId="0" xfId="0"/>
    <xf numFmtId="0" fontId="4" fillId="0" borderId="0" xfId="2" applyFont="1"/>
    <xf numFmtId="0" fontId="4" fillId="0" borderId="8" xfId="2" applyFont="1" applyBorder="1"/>
    <xf numFmtId="0" fontId="5" fillId="2" borderId="2" xfId="2" applyFont="1" applyFill="1" applyBorder="1"/>
    <xf numFmtId="0" fontId="4" fillId="2" borderId="3" xfId="2" applyFont="1" applyFill="1" applyBorder="1"/>
    <xf numFmtId="0" fontId="4" fillId="2" borderId="3" xfId="2" applyFont="1" applyFill="1" applyBorder="1" applyAlignment="1">
      <alignment horizontal="center"/>
    </xf>
    <xf numFmtId="0" fontId="4" fillId="2" borderId="4" xfId="2" applyFont="1" applyFill="1" applyBorder="1" applyAlignment="1">
      <alignment horizontal="center"/>
    </xf>
    <xf numFmtId="0" fontId="4" fillId="2" borderId="5" xfId="2" applyFont="1" applyFill="1" applyBorder="1"/>
    <xf numFmtId="0" fontId="4" fillId="2" borderId="0" xfId="2" applyFont="1" applyFill="1"/>
    <xf numFmtId="9" fontId="6" fillId="2" borderId="0" xfId="2" applyNumberFormat="1" applyFont="1" applyFill="1" applyAlignment="1">
      <alignment horizontal="center"/>
    </xf>
    <xf numFmtId="0" fontId="6" fillId="2" borderId="0" xfId="2" applyFont="1" applyFill="1" applyAlignment="1">
      <alignment horizontal="center"/>
    </xf>
    <xf numFmtId="0" fontId="4" fillId="2" borderId="6" xfId="2" applyFont="1" applyFill="1" applyBorder="1" applyAlignment="1">
      <alignment horizontal="center"/>
    </xf>
    <xf numFmtId="0" fontId="7" fillId="2" borderId="0" xfId="2" applyFont="1" applyFill="1"/>
    <xf numFmtId="43" fontId="4" fillId="2" borderId="0" xfId="3" applyFont="1" applyFill="1" applyBorder="1"/>
    <xf numFmtId="0" fontId="8" fillId="2" borderId="5" xfId="2" applyFont="1" applyFill="1" applyBorder="1"/>
    <xf numFmtId="0" fontId="4" fillId="2" borderId="8" xfId="2" applyFont="1" applyFill="1" applyBorder="1"/>
    <xf numFmtId="0" fontId="4" fillId="2" borderId="6" xfId="2" applyFont="1" applyFill="1" applyBorder="1"/>
    <xf numFmtId="9" fontId="6" fillId="2" borderId="4" xfId="2" applyNumberFormat="1" applyFont="1" applyFill="1" applyBorder="1" applyAlignment="1">
      <alignment horizontal="center"/>
    </xf>
    <xf numFmtId="0" fontId="9" fillId="2" borderId="0" xfId="2" applyFont="1" applyFill="1"/>
    <xf numFmtId="0" fontId="4" fillId="2" borderId="4" xfId="2" applyFont="1" applyFill="1" applyBorder="1"/>
    <xf numFmtId="0" fontId="4" fillId="2" borderId="0" xfId="2" applyFont="1" applyFill="1" applyAlignment="1">
      <alignment horizontal="center"/>
    </xf>
    <xf numFmtId="9" fontId="6" fillId="2" borderId="6" xfId="2" applyNumberFormat="1" applyFont="1" applyFill="1" applyBorder="1" applyAlignment="1">
      <alignment horizontal="center"/>
    </xf>
    <xf numFmtId="9" fontId="6" fillId="2" borderId="9" xfId="2" applyNumberFormat="1" applyFont="1" applyFill="1" applyBorder="1" applyAlignment="1">
      <alignment horizontal="center"/>
    </xf>
    <xf numFmtId="0" fontId="10" fillId="2" borderId="2" xfId="2" applyFont="1" applyFill="1" applyBorder="1"/>
    <xf numFmtId="0" fontId="4" fillId="0" borderId="0" xfId="2" applyFont="1" applyAlignment="1">
      <alignment horizontal="center"/>
    </xf>
    <xf numFmtId="9" fontId="6" fillId="0" borderId="0" xfId="2" applyNumberFormat="1" applyFont="1" applyAlignment="1">
      <alignment horizontal="center"/>
    </xf>
    <xf numFmtId="0" fontId="6" fillId="0" borderId="0" xfId="2" applyFont="1" applyAlignment="1">
      <alignment horizontal="center"/>
    </xf>
    <xf numFmtId="0" fontId="2" fillId="0" borderId="0" xfId="0" applyFont="1"/>
    <xf numFmtId="0" fontId="4" fillId="0" borderId="6" xfId="2" applyFont="1" applyBorder="1"/>
    <xf numFmtId="9" fontId="6" fillId="2" borderId="1" xfId="2" applyNumberFormat="1" applyFont="1" applyFill="1" applyBorder="1" applyAlignment="1">
      <alignment horizontal="center"/>
    </xf>
    <xf numFmtId="0" fontId="6" fillId="2" borderId="1" xfId="2" applyFont="1" applyFill="1" applyBorder="1" applyAlignment="1">
      <alignment horizontal="center"/>
    </xf>
    <xf numFmtId="0" fontId="4" fillId="0" borderId="7" xfId="2" applyFont="1" applyBorder="1"/>
    <xf numFmtId="0" fontId="4" fillId="0" borderId="8" xfId="2" applyFont="1" applyBorder="1" applyAlignment="1">
      <alignment horizontal="center"/>
    </xf>
    <xf numFmtId="0" fontId="4" fillId="0" borderId="9" xfId="2" applyFont="1" applyBorder="1" applyAlignment="1">
      <alignment horizontal="center"/>
    </xf>
    <xf numFmtId="0" fontId="4" fillId="0" borderId="3" xfId="2" applyFont="1" applyBorder="1"/>
    <xf numFmtId="0" fontId="4" fillId="0" borderId="4" xfId="2" applyFont="1" applyBorder="1"/>
    <xf numFmtId="0" fontId="4" fillId="0" borderId="9" xfId="2" applyFont="1" applyBorder="1"/>
    <xf numFmtId="0" fontId="4" fillId="0" borderId="5" xfId="2" applyFont="1" applyBorder="1"/>
    <xf numFmtId="0" fontId="5" fillId="0" borderId="2" xfId="2" applyFont="1" applyBorder="1"/>
    <xf numFmtId="0" fontId="5" fillId="0" borderId="5" xfId="2" applyFont="1" applyBorder="1"/>
    <xf numFmtId="0" fontId="12" fillId="0" borderId="0" xfId="6" applyFont="1"/>
    <xf numFmtId="9" fontId="4" fillId="2" borderId="0" xfId="2" applyNumberFormat="1" applyFont="1" applyFill="1"/>
    <xf numFmtId="0" fontId="5" fillId="2" borderId="3" xfId="2" applyFont="1" applyFill="1" applyBorder="1" applyAlignment="1">
      <alignment horizontal="left"/>
    </xf>
    <xf numFmtId="0" fontId="6" fillId="2" borderId="16" xfId="2" applyFont="1" applyFill="1" applyBorder="1" applyAlignment="1">
      <alignment horizontal="center"/>
    </xf>
    <xf numFmtId="9" fontId="6" fillId="2" borderId="17" xfId="2" applyNumberFormat="1" applyFont="1" applyFill="1" applyBorder="1" applyAlignment="1">
      <alignment horizontal="center"/>
    </xf>
    <xf numFmtId="9" fontId="13" fillId="2" borderId="15" xfId="2" applyNumberFormat="1" applyFont="1" applyFill="1" applyBorder="1" applyAlignment="1">
      <alignment horizontal="left"/>
    </xf>
    <xf numFmtId="0" fontId="4" fillId="2" borderId="5" xfId="2" applyFont="1" applyFill="1" applyBorder="1" applyAlignment="1">
      <alignment horizontal="center"/>
    </xf>
    <xf numFmtId="0" fontId="4" fillId="4" borderId="0" xfId="2" applyFont="1" applyFill="1"/>
    <xf numFmtId="166" fontId="9" fillId="0" borderId="0" xfId="2" applyNumberFormat="1" applyFont="1" applyAlignment="1">
      <alignment horizontal="center"/>
    </xf>
    <xf numFmtId="166" fontId="4" fillId="0" borderId="0" xfId="3" applyNumberFormat="1" applyFont="1" applyFill="1" applyBorder="1"/>
    <xf numFmtId="0" fontId="7" fillId="0" borderId="0" xfId="2" applyFont="1"/>
    <xf numFmtId="9" fontId="14" fillId="2" borderId="1" xfId="2" applyNumberFormat="1" applyFont="1" applyFill="1" applyBorder="1"/>
    <xf numFmtId="166" fontId="14" fillId="4" borderId="11" xfId="3" applyNumberFormat="1" applyFont="1" applyFill="1" applyBorder="1"/>
    <xf numFmtId="0" fontId="14" fillId="2" borderId="1" xfId="2" applyFont="1" applyFill="1" applyBorder="1" applyAlignment="1">
      <alignment horizontal="center"/>
    </xf>
    <xf numFmtId="0" fontId="14" fillId="2" borderId="12" xfId="2" applyFont="1" applyFill="1" applyBorder="1"/>
    <xf numFmtId="0" fontId="14" fillId="2" borderId="13" xfId="2" applyFont="1" applyFill="1" applyBorder="1" applyAlignment="1">
      <alignment horizontal="center"/>
    </xf>
    <xf numFmtId="166" fontId="14" fillId="4" borderId="14" xfId="2" applyNumberFormat="1" applyFont="1" applyFill="1" applyBorder="1" applyAlignment="1">
      <alignment horizontal="center"/>
    </xf>
    <xf numFmtId="0" fontId="15" fillId="2" borderId="3" xfId="2" applyFont="1" applyFill="1" applyBorder="1"/>
    <xf numFmtId="0" fontId="6" fillId="2" borderId="28" xfId="2" applyFont="1" applyFill="1" applyBorder="1"/>
    <xf numFmtId="0" fontId="6" fillId="2" borderId="29" xfId="2" applyFont="1" applyFill="1" applyBorder="1"/>
    <xf numFmtId="0" fontId="6" fillId="2" borderId="10" xfId="2" applyFont="1" applyFill="1" applyBorder="1"/>
    <xf numFmtId="0" fontId="6" fillId="2" borderId="19" xfId="2" applyFont="1" applyFill="1" applyBorder="1"/>
    <xf numFmtId="0" fontId="6" fillId="2" borderId="21" xfId="2" applyFont="1" applyFill="1" applyBorder="1"/>
    <xf numFmtId="0" fontId="6" fillId="2" borderId="20" xfId="2" applyFont="1" applyFill="1" applyBorder="1"/>
    <xf numFmtId="0" fontId="15" fillId="2" borderId="19" xfId="2" applyFont="1" applyFill="1" applyBorder="1"/>
    <xf numFmtId="166" fontId="6" fillId="2" borderId="23" xfId="2" applyNumberFormat="1" applyFont="1" applyFill="1" applyBorder="1"/>
    <xf numFmtId="166" fontId="15" fillId="4" borderId="14" xfId="2" applyNumberFormat="1" applyFont="1" applyFill="1" applyBorder="1"/>
    <xf numFmtId="0" fontId="6" fillId="0" borderId="0" xfId="2" applyFont="1"/>
    <xf numFmtId="0" fontId="6" fillId="2" borderId="0" xfId="2" applyFont="1" applyFill="1"/>
    <xf numFmtId="166" fontId="6" fillId="2" borderId="0" xfId="2" applyNumberFormat="1" applyFont="1" applyFill="1"/>
    <xf numFmtId="0" fontId="15" fillId="2" borderId="24" xfId="2" applyFont="1" applyFill="1" applyBorder="1"/>
    <xf numFmtId="0" fontId="6" fillId="2" borderId="25" xfId="2" applyFont="1" applyFill="1" applyBorder="1"/>
    <xf numFmtId="166" fontId="6" fillId="2" borderId="26" xfId="2" applyNumberFormat="1" applyFont="1" applyFill="1" applyBorder="1"/>
    <xf numFmtId="0" fontId="15" fillId="2" borderId="7" xfId="2" applyFont="1" applyFill="1" applyBorder="1"/>
    <xf numFmtId="0" fontId="6" fillId="2" borderId="8" xfId="2" applyFont="1" applyFill="1" applyBorder="1"/>
    <xf numFmtId="0" fontId="15" fillId="2" borderId="0" xfId="2" applyFont="1" applyFill="1"/>
    <xf numFmtId="0" fontId="15" fillId="2" borderId="32" xfId="2" applyFont="1" applyFill="1" applyBorder="1"/>
    <xf numFmtId="0" fontId="15" fillId="2" borderId="33" xfId="2" applyFont="1" applyFill="1" applyBorder="1"/>
    <xf numFmtId="166" fontId="15" fillId="2" borderId="4" xfId="2" applyNumberFormat="1" applyFont="1" applyFill="1" applyBorder="1"/>
    <xf numFmtId="0" fontId="15" fillId="2" borderId="30" xfId="2" applyFont="1" applyFill="1" applyBorder="1"/>
    <xf numFmtId="0" fontId="15" fillId="2" borderId="31" xfId="2" applyFont="1" applyFill="1" applyBorder="1"/>
    <xf numFmtId="0" fontId="6" fillId="2" borderId="5" xfId="2" applyFont="1" applyFill="1" applyBorder="1"/>
    <xf numFmtId="0" fontId="6" fillId="2" borderId="6" xfId="2" applyFont="1" applyFill="1" applyBorder="1"/>
    <xf numFmtId="0" fontId="6" fillId="2" borderId="1" xfId="2" applyFont="1" applyFill="1" applyBorder="1"/>
    <xf numFmtId="166" fontId="15" fillId="4" borderId="1" xfId="2" applyNumberFormat="1" applyFont="1" applyFill="1" applyBorder="1"/>
    <xf numFmtId="166" fontId="6" fillId="4" borderId="1" xfId="2" applyNumberFormat="1" applyFont="1" applyFill="1" applyBorder="1"/>
    <xf numFmtId="166" fontId="16" fillId="0" borderId="0" xfId="2" applyNumberFormat="1" applyFont="1" applyAlignment="1">
      <alignment horizontal="center"/>
    </xf>
    <xf numFmtId="0" fontId="13" fillId="0" borderId="0" xfId="2" applyFont="1" applyAlignment="1">
      <alignment horizontal="left"/>
    </xf>
    <xf numFmtId="166" fontId="6" fillId="4" borderId="1" xfId="2" applyNumberFormat="1" applyFont="1" applyFill="1" applyBorder="1" applyAlignment="1">
      <alignment vertical="center"/>
    </xf>
    <xf numFmtId="166" fontId="6" fillId="4" borderId="1" xfId="2" applyNumberFormat="1" applyFont="1" applyFill="1" applyBorder="1" applyAlignment="1">
      <alignment horizontal="center" vertical="center"/>
    </xf>
    <xf numFmtId="166" fontId="0" fillId="0" borderId="0" xfId="0" applyNumberFormat="1"/>
    <xf numFmtId="166" fontId="6" fillId="0" borderId="0" xfId="2" applyNumberFormat="1" applyFont="1"/>
    <xf numFmtId="0" fontId="17" fillId="0" borderId="8" xfId="2" applyFont="1" applyBorder="1"/>
    <xf numFmtId="166" fontId="0" fillId="0" borderId="25" xfId="0" applyNumberFormat="1" applyBorder="1"/>
    <xf numFmtId="166" fontId="10" fillId="0" borderId="0" xfId="2" applyNumberFormat="1" applyFont="1"/>
    <xf numFmtId="0" fontId="6" fillId="2" borderId="24" xfId="2" applyFont="1" applyFill="1" applyBorder="1"/>
    <xf numFmtId="0" fontId="15" fillId="2" borderId="25" xfId="2" applyFont="1" applyFill="1" applyBorder="1"/>
    <xf numFmtId="166" fontId="6" fillId="2" borderId="6" xfId="2" applyNumberFormat="1" applyFont="1" applyFill="1" applyBorder="1" applyAlignment="1">
      <alignment horizontal="center"/>
    </xf>
    <xf numFmtId="166" fontId="15" fillId="4" borderId="11" xfId="2" applyNumberFormat="1" applyFont="1" applyFill="1" applyBorder="1" applyAlignment="1">
      <alignment horizontal="center"/>
    </xf>
    <xf numFmtId="0" fontId="23" fillId="0" borderId="0" xfId="0" applyFont="1"/>
    <xf numFmtId="166" fontId="23" fillId="0" borderId="0" xfId="0" applyNumberFormat="1" applyFont="1"/>
    <xf numFmtId="166" fontId="6" fillId="3" borderId="11" xfId="3" applyNumberFormat="1" applyFont="1" applyFill="1" applyBorder="1" applyAlignment="1">
      <alignment horizontal="center"/>
    </xf>
    <xf numFmtId="0" fontId="4" fillId="3" borderId="0" xfId="2" applyFont="1" applyFill="1"/>
    <xf numFmtId="166" fontId="6" fillId="3" borderId="1" xfId="3" applyNumberFormat="1" applyFont="1" applyFill="1" applyBorder="1" applyAlignment="1"/>
    <xf numFmtId="0" fontId="15" fillId="2" borderId="10" xfId="2" applyFont="1" applyFill="1" applyBorder="1"/>
    <xf numFmtId="166" fontId="11" fillId="0" borderId="0" xfId="7" applyNumberFormat="1" applyFont="1"/>
    <xf numFmtId="0" fontId="11" fillId="0" borderId="0" xfId="2" applyFont="1"/>
    <xf numFmtId="0" fontId="11" fillId="0" borderId="0" xfId="2" applyFont="1" applyAlignment="1">
      <alignment horizontal="center"/>
    </xf>
    <xf numFmtId="0" fontId="1" fillId="0" borderId="0" xfId="2" applyFont="1"/>
    <xf numFmtId="167" fontId="11" fillId="0" borderId="0" xfId="7" applyNumberFormat="1" applyFont="1"/>
    <xf numFmtId="43" fontId="11" fillId="0" borderId="0" xfId="7" applyFont="1"/>
    <xf numFmtId="0" fontId="11" fillId="0" borderId="0" xfId="0" applyFont="1"/>
    <xf numFmtId="0" fontId="23" fillId="0" borderId="0" xfId="2" applyFont="1"/>
    <xf numFmtId="167" fontId="23" fillId="0" borderId="0" xfId="7" applyNumberFormat="1" applyFont="1"/>
    <xf numFmtId="43" fontId="23" fillId="0" borderId="0" xfId="7" applyFont="1"/>
    <xf numFmtId="166" fontId="23" fillId="0" borderId="0" xfId="7" applyNumberFormat="1" applyFont="1"/>
    <xf numFmtId="9" fontId="23" fillId="0" borderId="0" xfId="5" applyFont="1"/>
    <xf numFmtId="0" fontId="28" fillId="0" borderId="0" xfId="2" applyFont="1"/>
    <xf numFmtId="0" fontId="29" fillId="0" borderId="0" xfId="2" applyFont="1" applyAlignment="1">
      <alignment wrapText="1"/>
    </xf>
    <xf numFmtId="165" fontId="11" fillId="0" borderId="0" xfId="0" applyNumberFormat="1" applyFont="1"/>
    <xf numFmtId="165" fontId="23" fillId="0" borderId="0" xfId="2" applyNumberFormat="1" applyFont="1"/>
    <xf numFmtId="0" fontId="0" fillId="0" borderId="1" xfId="0" applyBorder="1"/>
    <xf numFmtId="0" fontId="4" fillId="0" borderId="0" xfId="0" applyFont="1" applyAlignment="1" applyProtection="1">
      <alignment vertical="center"/>
      <protection locked="0"/>
    </xf>
    <xf numFmtId="0" fontId="4" fillId="7" borderId="0" xfId="0" applyFont="1" applyFill="1" applyAlignment="1" applyProtection="1">
      <alignment vertical="center"/>
      <protection locked="0"/>
    </xf>
    <xf numFmtId="0" fontId="6" fillId="7" borderId="14" xfId="0" applyFont="1" applyFill="1" applyBorder="1" applyAlignment="1" applyProtection="1">
      <alignment horizontal="center" vertical="center"/>
      <protection locked="0"/>
    </xf>
    <xf numFmtId="0" fontId="20" fillId="2" borderId="0" xfId="0" applyFont="1" applyFill="1"/>
    <xf numFmtId="0" fontId="0" fillId="2" borderId="0" xfId="0" applyFill="1"/>
    <xf numFmtId="0" fontId="27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31" fillId="0" borderId="0" xfId="2" applyFont="1"/>
    <xf numFmtId="0" fontId="31" fillId="0" borderId="0" xfId="0" applyFont="1"/>
    <xf numFmtId="0" fontId="32" fillId="0" borderId="0" xfId="6" applyFont="1"/>
    <xf numFmtId="0" fontId="16" fillId="2" borderId="2" xfId="2" applyFont="1" applyFill="1" applyBorder="1"/>
    <xf numFmtId="0" fontId="16" fillId="2" borderId="27" xfId="2" applyFont="1" applyFill="1" applyBorder="1"/>
    <xf numFmtId="166" fontId="4" fillId="0" borderId="0" xfId="2" applyNumberFormat="1" applyFont="1"/>
    <xf numFmtId="43" fontId="4" fillId="0" borderId="0" xfId="2" applyNumberFormat="1" applyFont="1"/>
    <xf numFmtId="0" fontId="0" fillId="6" borderId="1" xfId="0" applyFill="1" applyBorder="1" applyAlignment="1">
      <alignment horizontal="left" vertical="center" wrapText="1"/>
    </xf>
    <xf numFmtId="0" fontId="0" fillId="6" borderId="1" xfId="0" applyFill="1" applyBorder="1" applyAlignment="1">
      <alignment horizontal="center" vertical="center" wrapText="1"/>
    </xf>
    <xf numFmtId="0" fontId="0" fillId="6" borderId="1" xfId="0" applyFill="1" applyBorder="1" applyAlignment="1">
      <alignment vertical="top" wrapText="1"/>
    </xf>
    <xf numFmtId="0" fontId="26" fillId="6" borderId="34" xfId="0" applyFont="1" applyFill="1" applyBorder="1" applyAlignment="1">
      <alignment horizontal="center" vertical="top" wrapText="1"/>
    </xf>
    <xf numFmtId="0" fontId="26" fillId="8" borderId="40" xfId="0" applyFont="1" applyFill="1" applyBorder="1" applyAlignment="1">
      <alignment horizontal="center" vertical="top" wrapText="1"/>
    </xf>
    <xf numFmtId="0" fontId="26" fillId="8" borderId="38" xfId="0" applyFont="1" applyFill="1" applyBorder="1" applyAlignment="1">
      <alignment horizontal="center" vertical="top" wrapText="1"/>
    </xf>
    <xf numFmtId="0" fontId="26" fillId="6" borderId="37" xfId="0" applyFont="1" applyFill="1" applyBorder="1" applyAlignment="1">
      <alignment horizontal="center" vertical="top" wrapText="1"/>
    </xf>
    <xf numFmtId="0" fontId="0" fillId="6" borderId="37" xfId="0" applyFill="1" applyBorder="1" applyAlignment="1">
      <alignment vertical="top" wrapText="1"/>
    </xf>
    <xf numFmtId="0" fontId="0" fillId="6" borderId="37" xfId="0" applyFill="1" applyBorder="1" applyAlignment="1">
      <alignment horizontal="center" vertical="top" wrapText="1"/>
    </xf>
    <xf numFmtId="166" fontId="0" fillId="0" borderId="0" xfId="7" applyNumberFormat="1" applyFont="1"/>
    <xf numFmtId="0" fontId="0" fillId="0" borderId="0" xfId="2" applyFont="1" applyAlignment="1">
      <alignment horizontal="center"/>
    </xf>
    <xf numFmtId="167" fontId="0" fillId="0" borderId="0" xfId="7" applyNumberFormat="1" applyFont="1"/>
    <xf numFmtId="43" fontId="0" fillId="0" borderId="0" xfId="7" applyFont="1"/>
    <xf numFmtId="9" fontId="23" fillId="0" borderId="0" xfId="5" applyFont="1" applyFill="1"/>
    <xf numFmtId="166" fontId="23" fillId="0" borderId="0" xfId="7" applyNumberFormat="1" applyFont="1" applyFill="1"/>
    <xf numFmtId="166" fontId="0" fillId="0" borderId="0" xfId="7" applyNumberFormat="1" applyFont="1" applyAlignment="1">
      <alignment wrapText="1"/>
    </xf>
    <xf numFmtId="0" fontId="0" fillId="6" borderId="1" xfId="0" applyFill="1" applyBorder="1" applyAlignment="1">
      <alignment horizontal="left" vertical="center"/>
    </xf>
    <xf numFmtId="166" fontId="0" fillId="9" borderId="0" xfId="7" applyNumberFormat="1" applyFont="1" applyFill="1"/>
    <xf numFmtId="0" fontId="11" fillId="9" borderId="0" xfId="2" applyFont="1" applyFill="1" applyAlignment="1">
      <alignment wrapText="1"/>
    </xf>
    <xf numFmtId="0" fontId="0" fillId="9" borderId="0" xfId="2" applyFont="1" applyFill="1"/>
    <xf numFmtId="0" fontId="0" fillId="9" borderId="0" xfId="2" applyFont="1" applyFill="1" applyAlignment="1">
      <alignment horizontal="center"/>
    </xf>
    <xf numFmtId="3" fontId="0" fillId="5" borderId="0" xfId="0" applyNumberFormat="1" applyFill="1"/>
    <xf numFmtId="0" fontId="0" fillId="6" borderId="36" xfId="0" applyFill="1" applyBorder="1" applyAlignment="1">
      <alignment horizontal="center" vertical="center" wrapText="1"/>
    </xf>
    <xf numFmtId="166" fontId="0" fillId="6" borderId="1" xfId="7" applyNumberFormat="1" applyFont="1" applyFill="1" applyBorder="1" applyAlignment="1">
      <alignment horizontal="center" vertical="center" wrapText="1"/>
    </xf>
    <xf numFmtId="3" fontId="11" fillId="5" borderId="0" xfId="7" applyNumberFormat="1" applyFont="1" applyFill="1"/>
    <xf numFmtId="3" fontId="11" fillId="9" borderId="0" xfId="7" applyNumberFormat="1" applyFont="1" applyFill="1"/>
    <xf numFmtId="3" fontId="2" fillId="3" borderId="0" xfId="7" applyNumberFormat="1" applyFont="1" applyFill="1"/>
    <xf numFmtId="0" fontId="0" fillId="0" borderId="0" xfId="2" applyFont="1" applyAlignment="1">
      <alignment horizontal="left"/>
    </xf>
    <xf numFmtId="0" fontId="0" fillId="6" borderId="36" xfId="0" applyFill="1" applyBorder="1" applyAlignment="1">
      <alignment vertical="top" wrapText="1"/>
    </xf>
    <xf numFmtId="0" fontId="0" fillId="0" borderId="45" xfId="0" applyBorder="1"/>
    <xf numFmtId="0" fontId="30" fillId="0" borderId="45" xfId="0" applyFont="1" applyBorder="1" applyAlignment="1">
      <alignment horizontal="center"/>
    </xf>
    <xf numFmtId="0" fontId="30" fillId="0" borderId="42" xfId="0" applyFont="1" applyBorder="1" applyAlignment="1">
      <alignment horizontal="center"/>
    </xf>
    <xf numFmtId="0" fontId="30" fillId="0" borderId="46" xfId="0" applyFont="1" applyBorder="1" applyAlignment="1">
      <alignment horizontal="center"/>
    </xf>
    <xf numFmtId="3" fontId="0" fillId="10" borderId="36" xfId="0" applyNumberFormat="1" applyFill="1" applyBorder="1"/>
    <xf numFmtId="0" fontId="11" fillId="0" borderId="39" xfId="0" applyFont="1" applyBorder="1" applyAlignment="1">
      <alignment vertical="top"/>
    </xf>
    <xf numFmtId="0" fontId="11" fillId="0" borderId="36" xfId="0" applyFont="1" applyBorder="1" applyAlignment="1">
      <alignment vertical="top"/>
    </xf>
    <xf numFmtId="0" fontId="11" fillId="0" borderId="36" xfId="0" applyFont="1" applyBorder="1" applyAlignment="1">
      <alignment vertical="top" wrapText="1"/>
    </xf>
    <xf numFmtId="0" fontId="11" fillId="0" borderId="41" xfId="0" applyFont="1" applyBorder="1" applyAlignment="1">
      <alignment vertical="top" wrapText="1"/>
    </xf>
    <xf numFmtId="164" fontId="11" fillId="0" borderId="41" xfId="0" applyNumberFormat="1" applyFont="1" applyBorder="1" applyAlignment="1">
      <alignment vertical="top" wrapText="1"/>
    </xf>
    <xf numFmtId="3" fontId="0" fillId="10" borderId="1" xfId="0" applyNumberFormat="1" applyFill="1" applyBorder="1" applyAlignment="1">
      <alignment vertical="top"/>
    </xf>
    <xf numFmtId="0" fontId="11" fillId="0" borderId="35" xfId="0" applyFont="1" applyBorder="1" applyAlignment="1">
      <alignment vertical="top"/>
    </xf>
    <xf numFmtId="0" fontId="11" fillId="0" borderId="1" xfId="0" applyFont="1" applyBorder="1" applyAlignment="1">
      <alignment vertical="top"/>
    </xf>
    <xf numFmtId="0" fontId="11" fillId="0" borderId="1" xfId="0" applyFont="1" applyBorder="1" applyAlignment="1">
      <alignment vertical="top" wrapText="1"/>
    </xf>
    <xf numFmtId="3" fontId="0" fillId="10" borderId="1" xfId="0" applyNumberFormat="1" applyFill="1" applyBorder="1" applyAlignment="1">
      <alignment vertical="top" wrapText="1"/>
    </xf>
    <xf numFmtId="0" fontId="11" fillId="0" borderId="47" xfId="0" applyFont="1" applyBorder="1" applyAlignment="1">
      <alignment vertical="top"/>
    </xf>
    <xf numFmtId="0" fontId="11" fillId="0" borderId="13" xfId="0" applyFont="1" applyBorder="1" applyAlignment="1">
      <alignment vertical="top"/>
    </xf>
    <xf numFmtId="0" fontId="11" fillId="0" borderId="13" xfId="0" applyFont="1" applyBorder="1" applyAlignment="1">
      <alignment vertical="top" wrapText="1"/>
    </xf>
    <xf numFmtId="0" fontId="11" fillId="0" borderId="48" xfId="0" applyFont="1" applyBorder="1" applyAlignment="1">
      <alignment vertical="top" wrapText="1"/>
    </xf>
    <xf numFmtId="164" fontId="11" fillId="0" borderId="48" xfId="0" applyNumberFormat="1" applyFont="1" applyBorder="1" applyAlignment="1">
      <alignment vertical="top" wrapText="1"/>
    </xf>
    <xf numFmtId="3" fontId="0" fillId="10" borderId="13" xfId="0" applyNumberFormat="1" applyFill="1" applyBorder="1" applyAlignment="1">
      <alignment vertical="top"/>
    </xf>
    <xf numFmtId="3" fontId="0" fillId="10" borderId="13" xfId="0" applyNumberFormat="1" applyFill="1" applyBorder="1" applyAlignment="1">
      <alignment vertical="top" wrapText="1"/>
    </xf>
    <xf numFmtId="0" fontId="2" fillId="0" borderId="36" xfId="0" applyFont="1" applyBorder="1"/>
    <xf numFmtId="0" fontId="0" fillId="0" borderId="36" xfId="0" applyBorder="1"/>
    <xf numFmtId="164" fontId="11" fillId="0" borderId="42" xfId="0" applyNumberFormat="1" applyFont="1" applyBorder="1" applyAlignment="1">
      <alignment vertical="top" wrapText="1"/>
    </xf>
    <xf numFmtId="0" fontId="0" fillId="0" borderId="13" xfId="0" applyBorder="1"/>
    <xf numFmtId="3" fontId="0" fillId="3" borderId="36" xfId="0" applyNumberFormat="1" applyFill="1" applyBorder="1"/>
    <xf numFmtId="3" fontId="2" fillId="3" borderId="36" xfId="0" applyNumberFormat="1" applyFont="1" applyFill="1" applyBorder="1"/>
    <xf numFmtId="9" fontId="2" fillId="0" borderId="0" xfId="5" applyFont="1" applyAlignment="1">
      <alignment horizontal="center"/>
    </xf>
    <xf numFmtId="9" fontId="2" fillId="0" borderId="43" xfId="0" applyNumberFormat="1" applyFont="1" applyBorder="1" applyAlignment="1">
      <alignment horizontal="center" vertical="top"/>
    </xf>
    <xf numFmtId="9" fontId="2" fillId="0" borderId="49" xfId="0" applyNumberFormat="1" applyFont="1" applyBorder="1" applyAlignment="1">
      <alignment horizontal="center" vertical="top"/>
    </xf>
    <xf numFmtId="0" fontId="26" fillId="6" borderId="34" xfId="0" applyFont="1" applyFill="1" applyBorder="1" applyAlignment="1">
      <alignment horizontal="left" vertical="top" wrapText="1"/>
    </xf>
    <xf numFmtId="0" fontId="25" fillId="0" borderId="1" xfId="6" applyFont="1" applyBorder="1" applyAlignment="1">
      <alignment vertical="top" wrapText="1"/>
    </xf>
    <xf numFmtId="0" fontId="34" fillId="0" borderId="1" xfId="0" applyFont="1" applyBorder="1" applyAlignment="1">
      <alignment vertical="top" wrapText="1"/>
    </xf>
    <xf numFmtId="166" fontId="25" fillId="0" borderId="1" xfId="7" applyNumberFormat="1" applyFont="1" applyBorder="1" applyAlignment="1">
      <alignment vertical="top" wrapText="1"/>
    </xf>
    <xf numFmtId="166" fontId="25" fillId="0" borderId="1" xfId="7" applyNumberFormat="1" applyFont="1" applyBorder="1" applyAlignment="1">
      <alignment horizontal="center" vertical="top" wrapText="1"/>
    </xf>
    <xf numFmtId="0" fontId="33" fillId="0" borderId="1" xfId="0" applyFont="1" applyBorder="1" applyAlignment="1">
      <alignment vertical="top" wrapText="1"/>
    </xf>
    <xf numFmtId="166" fontId="34" fillId="0" borderId="1" xfId="0" applyNumberFormat="1" applyFont="1" applyBorder="1" applyAlignment="1">
      <alignment vertical="top" wrapText="1"/>
    </xf>
    <xf numFmtId="3" fontId="2" fillId="3" borderId="1" xfId="0" applyNumberFormat="1" applyFont="1" applyFill="1" applyBorder="1"/>
    <xf numFmtId="0" fontId="14" fillId="2" borderId="0" xfId="2" applyFont="1" applyFill="1"/>
    <xf numFmtId="0" fontId="14" fillId="2" borderId="10" xfId="2" applyFont="1" applyFill="1" applyBorder="1" applyAlignment="1">
      <alignment horizontal="left"/>
    </xf>
    <xf numFmtId="9" fontId="14" fillId="2" borderId="10" xfId="2" applyNumberFormat="1" applyFont="1" applyFill="1" applyBorder="1" applyAlignment="1">
      <alignment horizontal="left"/>
    </xf>
    <xf numFmtId="166" fontId="4" fillId="0" borderId="0" xfId="7" applyNumberFormat="1" applyFont="1"/>
    <xf numFmtId="9" fontId="4" fillId="0" borderId="0" xfId="2" applyNumberFormat="1" applyFont="1"/>
    <xf numFmtId="0" fontId="24" fillId="2" borderId="1" xfId="0" applyFont="1" applyFill="1" applyBorder="1" applyAlignment="1">
      <alignment horizontal="left" vertical="center"/>
    </xf>
    <xf numFmtId="0" fontId="35" fillId="2" borderId="0" xfId="0" applyFont="1" applyFill="1"/>
    <xf numFmtId="0" fontId="0" fillId="2" borderId="1" xfId="0" applyFill="1" applyBorder="1" applyAlignment="1">
      <alignment horizontal="left" vertical="center" wrapText="1"/>
    </xf>
    <xf numFmtId="0" fontId="0" fillId="2" borderId="0" xfId="0" applyFill="1" applyAlignment="1">
      <alignment vertical="center"/>
    </xf>
    <xf numFmtId="0" fontId="0" fillId="11" borderId="1" xfId="0" applyFill="1" applyBorder="1" applyAlignment="1">
      <alignment horizontal="center" vertical="center" wrapText="1"/>
    </xf>
    <xf numFmtId="164" fontId="2" fillId="0" borderId="42" xfId="0" applyNumberFormat="1" applyFont="1" applyBorder="1" applyAlignment="1">
      <alignment vertical="top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4" fillId="7" borderId="1" xfId="0" applyFont="1" applyFill="1" applyBorder="1" applyAlignment="1" applyProtection="1">
      <alignment horizontal="center" vertical="center"/>
      <protection locked="0"/>
    </xf>
    <xf numFmtId="0" fontId="26" fillId="6" borderId="1" xfId="0" applyFont="1" applyFill="1" applyBorder="1" applyAlignment="1">
      <alignment horizontal="left" vertical="center"/>
    </xf>
    <xf numFmtId="0" fontId="1" fillId="2" borderId="1" xfId="8" applyFont="1" applyFill="1" applyBorder="1" applyAlignment="1">
      <alignment horizontal="left" vertical="center" wrapText="1"/>
    </xf>
    <xf numFmtId="0" fontId="2" fillId="9" borderId="28" xfId="2" applyFont="1" applyFill="1" applyBorder="1" applyAlignment="1">
      <alignment horizontal="center"/>
    </xf>
    <xf numFmtId="166" fontId="2" fillId="5" borderId="0" xfId="7" applyNumberFormat="1" applyFont="1" applyFill="1" applyBorder="1" applyAlignment="1">
      <alignment horizontal="center"/>
    </xf>
    <xf numFmtId="0" fontId="5" fillId="0" borderId="2" xfId="2" applyFont="1" applyBorder="1" applyAlignment="1">
      <alignment horizontal="left"/>
    </xf>
    <xf numFmtId="0" fontId="5" fillId="0" borderId="3" xfId="2" applyFont="1" applyBorder="1" applyAlignment="1">
      <alignment horizontal="left"/>
    </xf>
    <xf numFmtId="0" fontId="5" fillId="0" borderId="0" xfId="2" applyFont="1" applyAlignment="1">
      <alignment horizontal="left"/>
    </xf>
    <xf numFmtId="166" fontId="6" fillId="4" borderId="1" xfId="2" applyNumberFormat="1" applyFont="1" applyFill="1" applyBorder="1" applyAlignment="1">
      <alignment horizontal="center"/>
    </xf>
    <xf numFmtId="43" fontId="15" fillId="0" borderId="18" xfId="2" applyNumberFormat="1" applyFont="1" applyBorder="1" applyAlignment="1">
      <alignment horizontal="left"/>
    </xf>
    <xf numFmtId="43" fontId="15" fillId="0" borderId="22" xfId="2" applyNumberFormat="1" applyFont="1" applyBorder="1" applyAlignment="1">
      <alignment horizontal="left"/>
    </xf>
    <xf numFmtId="166" fontId="10" fillId="4" borderId="0" xfId="2" applyNumberFormat="1" applyFont="1" applyFill="1" applyAlignment="1">
      <alignment horizontal="center" vertical="center" wrapText="1"/>
    </xf>
    <xf numFmtId="0" fontId="15" fillId="2" borderId="7" xfId="2" applyFont="1" applyFill="1" applyBorder="1" applyAlignment="1">
      <alignment horizontal="left" vertical="top" wrapText="1"/>
    </xf>
    <xf numFmtId="0" fontId="15" fillId="2" borderId="44" xfId="2" applyFont="1" applyFill="1" applyBorder="1" applyAlignment="1">
      <alignment horizontal="left" vertical="top" wrapText="1"/>
    </xf>
  </cellXfs>
  <cellStyles count="9">
    <cellStyle name="Hyperlink" xfId="8" xr:uid="{2507C7D3-841A-4C32-B188-B582758F07F3}"/>
    <cellStyle name="Komma" xfId="7" builtinId="3"/>
    <cellStyle name="Komma 2" xfId="3" xr:uid="{37D07CBF-7EE7-459E-8609-A3D539912847}"/>
    <cellStyle name="Normal" xfId="6" xr:uid="{5B5F2E9F-4BF1-4E05-8AE7-1F60ECA29F05}"/>
    <cellStyle name="Normal 3 2" xfId="1" xr:uid="{8B3E6B11-2E02-4AC7-8AF9-16D1A3FCD8A5}"/>
    <cellStyle name="Prozent" xfId="5" builtinId="5"/>
    <cellStyle name="Standard" xfId="0" builtinId="0"/>
    <cellStyle name="Standard 2" xfId="2" xr:uid="{F2152543-72FC-42E1-AE19-147423AB16D8}"/>
    <cellStyle name="Standard 3" xfId="4" xr:uid="{69037D9A-3CD5-4C66-B622-40F289335D9A}"/>
  </cellStyles>
  <dxfs count="101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3" formatCode="#,##0"/>
      <fill>
        <patternFill patternType="solid">
          <fgColor rgb="FFD1D1D1"/>
          <bgColor theme="0" tint="-0.1499984740745262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/>
        <name val="Arial"/>
        <family val="2"/>
        <scheme val="none"/>
      </font>
      <numFmt numFmtId="0" formatCode="General"/>
      <alignment horizontal="general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/>
        <name val="Arial"/>
        <family val="2"/>
        <scheme val="none"/>
      </font>
      <numFmt numFmtId="0" formatCode="General"/>
      <alignment horizontal="general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/>
        <name val="Arial"/>
        <family val="2"/>
        <scheme val="none"/>
      </font>
      <numFmt numFmtId="166" formatCode="_ * #,##0_ ;_ * \-#,##0_ ;_ * &quot;-&quot;??_ ;_ @_ "/>
      <alignment horizontal="general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/>
        <name val="Arial"/>
        <family val="2"/>
        <charset val="1"/>
        <scheme val="none"/>
      </font>
      <alignment horizontal="general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/>
        <name val="Arial"/>
        <family val="2"/>
        <scheme val="none"/>
      </font>
      <numFmt numFmtId="0" formatCode="General"/>
      <alignment horizontal="general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/>
        <name val="Arial"/>
        <family val="2"/>
        <scheme val="none"/>
      </font>
      <numFmt numFmtId="0" formatCode="General"/>
      <alignment horizontal="general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/>
        <name val="Arial"/>
        <family val="2"/>
        <scheme val="none"/>
      </font>
      <numFmt numFmtId="0" formatCode="General"/>
      <alignment horizontal="general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/>
        <name val="Arial"/>
        <family val="2"/>
        <scheme val="none"/>
      </font>
      <numFmt numFmtId="0" formatCode="General"/>
      <alignment horizontal="general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/>
        <name val="Arial"/>
        <family val="2"/>
        <scheme val="none"/>
      </font>
      <numFmt numFmtId="0" formatCode="General"/>
      <alignment horizontal="general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bottom style="thin">
          <color theme="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"/>
        <family val="2"/>
        <scheme val="none"/>
      </font>
      <fill>
        <patternFill patternType="solid">
          <fgColor indexed="64"/>
          <bgColor rgb="FF016FA0"/>
        </patternFill>
      </fill>
      <alignment horizontal="center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numFmt numFmtId="3" formatCode="#,##0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numFmt numFmtId="3" formatCode="#,##0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numFmt numFmtId="3" formatCode="#,##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4" formatCode="_-* #,##0_-;\-* #,##0_-;_-* &quot;-&quot;_-;_-@_-"/>
      <alignment horizontal="general" vertical="top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</dxf>
    <dxf>
      <border outline="0">
        <top style="thin">
          <color indexed="64"/>
        </top>
      </border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</dxf>
    <dxf>
      <border outline="0">
        <bottom style="thin">
          <color indexed="64"/>
        </bottom>
      </border>
    </dxf>
    <dxf>
      <fill>
        <patternFill patternType="solid">
          <fgColor indexed="64"/>
          <bgColor rgb="FF016FA0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3" formatCode="#,##0"/>
      <fill>
        <patternFill patternType="solid">
          <fgColor indexed="64"/>
          <bgColor theme="9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3" formatCode="#,##0"/>
      <fill>
        <patternFill>
          <fgColor indexed="64"/>
          <bgColor theme="2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" formatCode="#,##0"/>
      <fill>
        <patternFill patternType="solid">
          <fgColor indexed="64"/>
          <bgColor theme="9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3" formatCode="#,##0"/>
      <fill>
        <patternFill>
          <fgColor indexed="64"/>
          <bgColor theme="2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" formatCode="#,##0"/>
      <fill>
        <patternFill patternType="solid">
          <fgColor indexed="64"/>
          <bgColor theme="2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3" formatCode="#,##0"/>
      <fill>
        <patternFill patternType="solid">
          <fgColor indexed="64"/>
          <bgColor theme="2"/>
        </patternFill>
      </fill>
      <alignment horizontal="general" vertical="top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/>
        <top/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4" formatCode="_-* #,##0_-;\-* #,##0_-;_-* &quot;-&quot;_-;_-@_-"/>
      <alignment horizontal="general" vertical="top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4" formatCode="_-* #,##0_-;\-* #,##0_-;_-* &quot;-&quot;_-;_-@_-"/>
      <alignment horizontal="general" vertical="top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general" vertical="top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general" vertical="top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general" vertical="top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general" vertical="top" textRotation="0" indent="0" justifyLastLine="0" shrinkToFit="0" readingOrder="0"/>
    </dxf>
    <dxf>
      <border>
        <bottom style="thin">
          <color indexed="64"/>
        </bottom>
      </border>
    </dxf>
    <dxf>
      <fill>
        <patternFill patternType="solid">
          <fgColor indexed="64"/>
          <bgColor rgb="FF016FA0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</dxf>
    <dxf>
      <numFmt numFmtId="3" formatCode="#,##0"/>
      <fill>
        <patternFill patternType="solid">
          <fgColor indexed="64"/>
          <bgColor theme="0" tint="-0.14999847407452621"/>
        </patternFill>
      </fill>
    </dxf>
    <dxf>
      <font>
        <b val="0"/>
        <strike val="0"/>
        <outline val="0"/>
        <shadow val="0"/>
        <u val="none"/>
        <vertAlign val="baseline"/>
        <sz val="10"/>
        <name val="Arial"/>
        <family val="2"/>
        <scheme val="none"/>
      </font>
      <numFmt numFmtId="3" formatCode="#,##0"/>
      <fill>
        <patternFill patternType="solid">
          <fgColor indexed="64"/>
          <bgColor theme="0" tint="-0.14999847407452621"/>
        </patternFill>
      </fill>
    </dxf>
    <dxf>
      <numFmt numFmtId="13" formatCode="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numFmt numFmtId="166" formatCode="_ * #,##0_ ;_ * \-#,##0_ ;_ * &quot;-&quot;??_ ;_ @_ 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numFmt numFmtId="166" formatCode="_ * #,##0_ ;_ * \-#,##0_ ;_ * &quot;-&quot;??_ ;_ @_ "/>
    </dxf>
    <dxf>
      <numFmt numFmtId="35" formatCode="_ * #,##0.00_ ;_ * \-#,##0.00_ ;_ * &quot;-&quot;??_ ;_ @_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35" formatCode="_ * #,##0.00_ ;_ * \-#,##0.00_ ;_ * &quot;-&quot;??_ ;_ @_ "/>
    </dxf>
    <dxf>
      <numFmt numFmtId="167" formatCode="_ * #,##0.0_ ;_ * \-#,##0.0_ ;_ * &quot;-&quot;??_ ;_ @_ 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numFmt numFmtId="167" formatCode="_ * #,##0.0_ ;_ * \-#,##0.0_ ;_ * &quot;-&quot;??_ ;_ @_ "/>
    </dxf>
    <dxf>
      <numFmt numFmtId="167" formatCode="_ * #,##0.0_ ;_ * \-#,##0.0_ ;_ * &quot;-&quot;??_ ;_ @_ 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numFmt numFmtId="167" formatCode="_ * #,##0.0_ ;_ * \-#,##0.0_ ;_ * &quot;-&quot;??_ ;_ @_ "/>
    </dxf>
    <dxf>
      <numFmt numFmtId="167" formatCode="_ * #,##0.0_ ;_ * \-#,##0.0_ ;_ * &quot;-&quot;??_ ;_ @_ 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numFmt numFmtId="167" formatCode="_ * #,##0.0_ ;_ * \-#,##0.0_ ;_ * &quot;-&quot;??_ ;_ @_ "/>
    </dxf>
    <dxf>
      <numFmt numFmtId="167" formatCode="_ * #,##0.0_ ;_ * \-#,##0.0_ ;_ * &quot;-&quot;??_ ;_ @_ 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numFmt numFmtId="167" formatCode="_ * #,##0.0_ ;_ * \-#,##0.0_ ;_ * &quot;-&quot;??_ ;_ @_ "/>
    </dxf>
    <dxf>
      <numFmt numFmtId="167" formatCode="_ * #,##0.0_ ;_ * \-#,##0.0_ ;_ * &quot;-&quot;??_ ;_ @_ 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numFmt numFmtId="167" formatCode="_ * #,##0.0_ ;_ * \-#,##0.0_ ;_ * &quot;-&quot;??_ ;_ @_ "/>
    </dxf>
    <dxf>
      <numFmt numFmtId="167" formatCode="_ * #,##0.0_ ;_ * \-#,##0.0_ ;_ * &quot;-&quot;??_ ;_ @_ 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numFmt numFmtId="167" formatCode="_ * #,##0.0_ ;_ * \-#,##0.0_ ;_ * &quot;-&quot;??_ ;_ @_ "/>
    </dxf>
    <dxf>
      <numFmt numFmtId="167" formatCode="_ * #,##0.0_ ;_ * \-#,##0.0_ ;_ * &quot;-&quot;??_ ;_ @_ 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numFmt numFmtId="167" formatCode="_ * #,##0.0_ ;_ * \-#,##0.0_ ;_ * &quot;-&quot;??_ ;_ @_ "/>
    </dxf>
    <dxf>
      <numFmt numFmtId="167" formatCode="_ * #,##0.0_ ;_ * \-#,##0.0_ ;_ * &quot;-&quot;??_ ;_ @_ 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numFmt numFmtId="167" formatCode="_ * #,##0.0_ ;_ * \-#,##0.0_ ;_ * &quot;-&quot;??_ ;_ @_ "/>
    </dxf>
    <dxf>
      <numFmt numFmtId="167" formatCode="_ * #,##0.0_ ;_ * \-#,##0.0_ ;_ * &quot;-&quot;??_ ;_ @_ 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numFmt numFmtId="167" formatCode="_ * #,##0.0_ ;_ * \-#,##0.0_ ;_ * &quot;-&quot;??_ ;_ @_ "/>
    </dxf>
    <dxf>
      <numFmt numFmtId="167" formatCode="_ * #,##0.0_ ;_ * \-#,##0.0_ ;_ * &quot;-&quot;??_ ;_ @_ 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numFmt numFmtId="167" formatCode="_ * #,##0.0_ ;_ * \-#,##0.0_ ;_ * &quot;-&quot;??_ ;_ @_ "/>
    </dxf>
    <dxf>
      <numFmt numFmtId="167" formatCode="_ * #,##0.0_ ;_ * \-#,##0.0_ ;_ * &quot;-&quot;??_ ;_ @_ 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numFmt numFmtId="167" formatCode="_ * #,##0.0_ ;_ * \-#,##0.0_ ;_ * &quot;-&quot;??_ ;_ @_ "/>
    </dxf>
    <dxf>
      <numFmt numFmtId="167" formatCode="_ * #,##0.0_ ;_ * \-#,##0.0_ ;_ * &quot;-&quot;??_ ;_ @_ 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numFmt numFmtId="167" formatCode="_ * #,##0.0_ ;_ * \-#,##0.0_ ;_ * &quot;-&quot;??_ ;_ @_ 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</dxf>
    <dxf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6" formatCode="_ * #,##0_ ;_ * \-#,##0_ ;_ * &quot;-&quot;??_ ;_ @_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6" formatCode="_ * #,##0_ ;_ * \-#,##0_ ;_ * &quot;-&quot;??_ ;_ @_ 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numFmt numFmtId="166" formatCode="_ * #,##0_ ;_ * \-#,##0_ ;_ * &quot;-&quot;??_ ;_ @_ 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</dxf>
    <dxf>
      <border>
        <bottom style="thin">
          <color indexed="64"/>
        </bottom>
      </border>
    </dxf>
    <dxf>
      <fill>
        <patternFill patternType="solid">
          <fgColor indexed="64"/>
          <bgColor rgb="FF016FA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1" defaultTableStyle="TableStyleMedium2" defaultPivotStyle="PivotStyleLight16">
    <tableStyle name="Tabellenformat 1" pivot="0" count="0" xr9:uid="{181D6374-A6CC-4DE0-BD58-27800FD8BE51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28575</xdr:colOff>
      <xdr:row>0</xdr:row>
      <xdr:rowOff>0</xdr:rowOff>
    </xdr:from>
    <xdr:to>
      <xdr:col>28</xdr:col>
      <xdr:colOff>1476375</xdr:colOff>
      <xdr:row>3</xdr:row>
      <xdr:rowOff>904875</xdr:rowOff>
    </xdr:to>
    <xdr:sp macro="" textlink="">
      <xdr:nvSpPr>
        <xdr:cNvPr id="5" name="Textfeld 1">
          <a:extLst>
            <a:ext uri="{FF2B5EF4-FFF2-40B4-BE49-F238E27FC236}">
              <a16:creationId xmlns:a16="http://schemas.microsoft.com/office/drawing/2014/main" id="{8228670B-DAEB-0BC4-B642-5B51C6DA074D}"/>
            </a:ext>
          </a:extLst>
        </xdr:cNvPr>
        <xdr:cNvSpPr txBox="1"/>
      </xdr:nvSpPr>
      <xdr:spPr>
        <a:xfrm>
          <a:off x="15773400" y="0"/>
          <a:ext cx="4038600" cy="1447800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CH" sz="1000" b="0"/>
            <a:t>Für die Gesuchsprüfung sind mindestens folgende Angaben erforderlich: Jobtitel, Arbeitsort, Ø-FTE, Personalaufwand und F&amp;E-Zuordnung in %.</a:t>
          </a:r>
        </a:p>
        <a:p>
          <a:r>
            <a:rPr lang="de-CH" sz="1000" b="0"/>
            <a:t>Die Angaben können aus der Lohnbuchhaltung, dem ERP-System oder aus einer Kombination beider Quellen stammen. ERP-Auswertungen mit Kostenstellen und Org Units sind möglich, sofern die F&amp;E-Zuordnung pro Kostenstelle sowie die Jobtitel innerhalb der jeweiligen Org Units nachvollziehbar ausgewiesen sind.</a:t>
          </a:r>
        </a:p>
      </xdr:txBody>
    </xdr:sp>
    <xdr:clientData/>
  </xdr:twoCellAnchor>
  <xdr:twoCellAnchor editAs="oneCell">
    <xdr:from>
      <xdr:col>25</xdr:col>
      <xdr:colOff>385528</xdr:colOff>
      <xdr:row>5</xdr:row>
      <xdr:rowOff>90557</xdr:rowOff>
    </xdr:from>
    <xdr:to>
      <xdr:col>29</xdr:col>
      <xdr:colOff>10907</xdr:colOff>
      <xdr:row>22</xdr:row>
      <xdr:rowOff>80205</xdr:rowOff>
    </xdr:to>
    <xdr:pic>
      <xdr:nvPicPr>
        <xdr:cNvPr id="3" name="Bild 1">
          <a:extLst>
            <a:ext uri="{FF2B5EF4-FFF2-40B4-BE49-F238E27FC236}">
              <a16:creationId xmlns:a16="http://schemas.microsoft.com/office/drawing/2014/main" id="{6A16511F-652D-5CB2-ABCC-8A3F7EB2529E}"/>
            </a:ext>
            <a:ext uri="{147F2762-F138-4A5C-976F-8EAC2B608ADB}">
              <a16:predDERef xmlns:a16="http://schemas.microsoft.com/office/drawing/2014/main" pred="{8228670B-DAEB-0BC4-B642-5B51C6DA07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920902" y="1451114"/>
          <a:ext cx="4917414" cy="2843282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568284</xdr:colOff>
      <xdr:row>0</xdr:row>
      <xdr:rowOff>208447</xdr:rowOff>
    </xdr:from>
    <xdr:to>
      <xdr:col>14</xdr:col>
      <xdr:colOff>53148</xdr:colOff>
      <xdr:row>9</xdr:row>
      <xdr:rowOff>29266</xdr:rowOff>
    </xdr:to>
    <xdr:sp macro="" textlink="">
      <xdr:nvSpPr>
        <xdr:cNvPr id="589" name="Textfeld 1">
          <a:extLst>
            <a:ext uri="{FF2B5EF4-FFF2-40B4-BE49-F238E27FC236}">
              <a16:creationId xmlns:a16="http://schemas.microsoft.com/office/drawing/2014/main" id="{C5D9CDB0-A003-D934-8D3C-76CFAF63B69C}"/>
            </a:ext>
          </a:extLst>
        </xdr:cNvPr>
        <xdr:cNvSpPr txBox="1"/>
      </xdr:nvSpPr>
      <xdr:spPr>
        <a:xfrm>
          <a:off x="13732110" y="208447"/>
          <a:ext cx="3593038" cy="273629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CH" sz="1000"/>
            <a:t>Für die korrekte Gesuchsprüfung ist eine Aufstellung aller Abschreibungen auf F&amp;E-Anlagen und Hochtechnologieanlagen erforderlich.</a:t>
          </a:r>
        </a:p>
        <a:p>
          <a:r>
            <a:rPr lang="de-CH" sz="1000"/>
            <a:t>Diese kann in Form eines Auszugs aus dem ERP-System eingereicht werden, mit Bezeichnung der Kostenstellen, den Kategorien sowie Detailbeschreibungen der einzelnen Abschreibungen.</a:t>
          </a:r>
        </a:p>
        <a:p>
          <a:r>
            <a:rPr lang="de-CH" sz="1000"/>
            <a:t>Da sich die Fördersätze zwischen Basel-Stadt und der übrigen Schweiz unterscheiden, ist für jede Abschreibung zusätzlich der jeweilige Standort anzugeben.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1260431</xdr:colOff>
      <xdr:row>10</xdr:row>
      <xdr:rowOff>122211</xdr:rowOff>
    </xdr:from>
    <xdr:to>
      <xdr:col>10</xdr:col>
      <xdr:colOff>538</xdr:colOff>
      <xdr:row>33</xdr:row>
      <xdr:rowOff>9855</xdr:rowOff>
    </xdr:to>
    <xdr:pic>
      <xdr:nvPicPr>
        <xdr:cNvPr id="9" name="Grafik 2">
          <a:extLst>
            <a:ext uri="{FF2B5EF4-FFF2-40B4-BE49-F238E27FC236}">
              <a16:creationId xmlns:a16="http://schemas.microsoft.com/office/drawing/2014/main" id="{09130504-A3F5-698E-FB71-99B267EBAB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82553" y="2940507"/>
          <a:ext cx="6411044" cy="35452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My%20Documents\COMPANY\Switzerland\FHLR%20AG\2010\Final%20mit%20KPMG%2012_2009%20umgeglieder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chaetzn/Desktop/Statutarischer%20Abschluss%202023%20final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unimues/Desktop/Claudia%20Info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_Org\FS\TAX\Zanzerl%20Roger\Switzerland%20(incl.%20FHLR%20&amp;%20GlycArt)\FHLR\StE-2023\Supporting%20Docs\Beilage%203a_b\Steuerausscheidung%202023%20(draft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KTIVA"/>
      <sheetName val="PASSIVA"/>
      <sheetName val="ERFOLGSRECHNUNG"/>
      <sheetName val="P30"/>
    </sheetNames>
    <sheetDataSet>
      <sheetData sheetId="0"/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PBEXqueriesDefunct"/>
      <sheetName val="SAPBEXfiltersDefunct"/>
      <sheetName val="AKTIVA"/>
      <sheetName val="PASSIVA"/>
      <sheetName val="ER"/>
      <sheetName val="BW"/>
      <sheetName val="P30"/>
      <sheetName val="Inventar Best.änderung ER 2023"/>
      <sheetName val="deleted accounts"/>
      <sheetName val="BExRepository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3"/>
      <sheetName val="sheet4"/>
      <sheetName val="Pivot working"/>
      <sheetName val="working"/>
      <sheetName val="Sheet5"/>
    </sheetNames>
    <sheetDataSet>
      <sheetData sheetId="0"/>
      <sheetData sheetId="1" refreshError="1"/>
      <sheetData sheetId="2" refreshError="1"/>
      <sheetData sheetId="3" refreshError="1"/>
      <sheetData sheetId="4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gram"/>
      <sheetName val="Int.kantonale Ausscheidung neu"/>
      <sheetName val="Berechnungsgrundlagen"/>
      <sheetName val="Kaiseraugst"/>
      <sheetName val="Augst"/>
      <sheetName val="Birsfelden"/>
      <sheetName val="Pratteln"/>
      <sheetName val="Risch"/>
      <sheetName val="Copy&amp;Paste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A68EF51-0489-4107-BC8D-01D867D04177}" name="Tabelle1" displayName="Tabelle1" ref="A4:Y15" totalsRowShown="0" headerRowDxfId="100" dataDxfId="98" totalsRowDxfId="97" headerRowBorderDxfId="99">
  <tableColumns count="25">
    <tableColumn id="1" xr3:uid="{92825EA7-EE00-4D3F-90EA-469751458E86}" name="Org Unit" dataDxfId="96" dataCellStyle="Komma"/>
    <tableColumn id="3" xr3:uid="{9BC02D98-E437-4ADD-BDE9-83FA1EEA575D}" name="Kostenstelle" dataDxfId="95" dataCellStyle="Komma"/>
    <tableColumn id="25" xr3:uid="{B90B3F67-97F5-467E-8E85-17C419E6F688}" name="Beschreibung" dataDxfId="94" dataCellStyle="Komma"/>
    <tableColumn id="2" xr3:uid="{F8281080-2D71-4794-8EB2-FAD40C875113}" name="Jobtitel" dataDxfId="93" dataCellStyle="Standard 2"/>
    <tableColumn id="5" xr3:uid="{C5BA9AD3-CF09-4894-A8AC-DB9DE315FE1E}" name="Personal-_x000a_nummer" dataDxfId="92" totalsRowDxfId="91" dataCellStyle="Standard 2"/>
    <tableColumn id="6" xr3:uid="{7DAB8059-9412-42B1-A960-89406CA73A6F}" name="Faktischer Arbeitsort" dataDxfId="90" dataCellStyle="Standard 2"/>
    <tableColumn id="7" xr3:uid="{644C6EFA-CE4A-4F49-9B1D-0D2A70C1E7C7}" name="BS / NW_CH / Andere" dataDxfId="89" dataCellStyle="Standard 2"/>
    <tableColumn id="9" xr3:uid="{43865D20-E5A2-44DB-9332-EEFB7993964E}" name="Jan _x000a_FTE" dataDxfId="88" totalsRowDxfId="87" dataCellStyle="Komma"/>
    <tableColumn id="10" xr3:uid="{D9DDC820-E158-4041-9B48-A00BC771BFC6}" name="Feb _x000a_FTE" dataDxfId="86" totalsRowDxfId="85" dataCellStyle="Komma"/>
    <tableColumn id="11" xr3:uid="{43F1D04C-733D-4562-9561-228E9B70FE92}" name="Mrz _x000a_FTE" dataDxfId="84" totalsRowDxfId="83" dataCellStyle="Komma"/>
    <tableColumn id="12" xr3:uid="{6AE41CB4-5D5D-418E-8E3F-33696D943F4C}" name="Apr _x000a_FTE" dataDxfId="82" totalsRowDxfId="81" dataCellStyle="Komma"/>
    <tableColumn id="13" xr3:uid="{420870D6-A704-435F-930B-1B9375892D78}" name="Mai FTE" dataDxfId="80" totalsRowDxfId="79" dataCellStyle="Komma"/>
    <tableColumn id="14" xr3:uid="{6A44084F-2087-4A39-99FD-557096A5F2AA}" name="Jun _x000a_FTE" dataDxfId="78" totalsRowDxfId="77" dataCellStyle="Komma"/>
    <tableColumn id="15" xr3:uid="{963AC26C-A536-41DE-9FA2-4A0672AD342F}" name="Jul _x000a_FTE" dataDxfId="76" totalsRowDxfId="75" dataCellStyle="Komma"/>
    <tableColumn id="16" xr3:uid="{D53A4BAE-A1BB-41CB-A17F-332849AEF8C8}" name="Aug _x000a_FTE" dataDxfId="74" totalsRowDxfId="73" dataCellStyle="Komma"/>
    <tableColumn id="17" xr3:uid="{4117E53B-88F0-4669-88E0-FCB88CC0FE52}" name="Sep _x000a_FTE" dataDxfId="72" totalsRowDxfId="71" dataCellStyle="Komma"/>
    <tableColumn id="18" xr3:uid="{71CC5D50-B8AC-4DC7-B5D5-BCCAEC632DC9}" name="Okt _x000a_FTE" dataDxfId="70" totalsRowDxfId="69" dataCellStyle="Komma"/>
    <tableColumn id="19" xr3:uid="{51014144-4588-4FEB-8C5D-CFABF0424D94}" name="Nov _x000a_FTE" dataDxfId="68" totalsRowDxfId="67" dataCellStyle="Komma"/>
    <tableColumn id="20" xr3:uid="{ECFB7F73-97B1-47D7-8C0A-3034AFDF00A0}" name="Dez _x000a_FTE" dataDxfId="66" totalsRowDxfId="65" dataCellStyle="Komma"/>
    <tableColumn id="21" xr3:uid="{59BAF794-B09F-4A39-B545-23A1E3025E42}" name="Jahres-FTE Mittelwert" dataDxfId="64" totalsRowDxfId="63" dataCellStyle="Komma">
      <calculatedColumnFormula>SUM(Tabelle1[[#This Row],[Jan 
FTE]:[Dez 
FTE]])/12</calculatedColumnFormula>
    </tableColumn>
    <tableColumn id="8" xr3:uid="{5CBF0C87-964E-4346-8479-F29E3CDC0E9B}" name="Personalaufwand Gesamt (inkl. Arbeitgeberbeiträge zu Sozialversicherungen)" dataDxfId="62" totalsRowDxfId="61" dataCellStyle="Komma"/>
    <tableColumn id="23" xr3:uid="{C24AEF26-EFAB-461B-97EF-2261B54AE886}" name="F&amp;E Zu-_x000a_ordnung %" dataDxfId="60" totalsRowDxfId="59" dataCellStyle="Prozent"/>
    <tableColumn id="24" xr3:uid="{82CDE776-65B9-4372-8890-20E721D153A4}" name="Förderfähiger F&amp;E Personalaufwand Gesamt (CHF)" dataDxfId="58" totalsRowDxfId="57" dataCellStyle="Komma">
      <calculatedColumnFormula>U5*V5</calculatedColumnFormula>
    </tableColumn>
    <tableColumn id="22" xr3:uid="{24027814-22C1-4855-972E-BAAC412F2FCC}" name="Förderfähiger  F&amp;E Personalaufwand Basel-Stadt (CHF)" dataDxfId="56" totalsRowDxfId="55"/>
    <tableColumn id="26" xr3:uid="{0C0FE78F-2823-4AB9-B387-EE4218140607}" name="Förderfähiger F&amp;E Personalaufwand Nordwestschweiz (CHF)" dataDxfId="54" totalsRowDxfId="53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6998F65-6C01-442E-AF33-2FB6419C9C56}" name="Tabelle2" displayName="Tabelle2" ref="A3:I14" totalsRowCount="1" headerRowDxfId="52" dataDxfId="50" totalsRowDxfId="48" headerRowBorderDxfId="51" tableBorderDxfId="49" totalsRowBorderDxfId="47">
  <autoFilter ref="A3:I13" xr:uid="{06998F65-6C01-442E-AF33-2FB6419C9C56}"/>
  <tableColumns count="9">
    <tableColumn id="1" xr3:uid="{D4A769E7-77E2-49D5-94A9-D224FAE85A87}" name="Kostenstelle" totalsRowLabel="Total Abschreibungen auf F&amp;E Anlagen" dataDxfId="46" totalsRowDxfId="45"/>
    <tableColumn id="2" xr3:uid="{CD6382ED-743E-4AB8-8645-7F2FD38970D8}" name="Kategorie" dataDxfId="44" totalsRowDxfId="43"/>
    <tableColumn id="3" xr3:uid="{F36AFB0A-E275-4E52-9976-97F10D5BA4B3}" name="Beschreibung" dataDxfId="42" totalsRowDxfId="41"/>
    <tableColumn id="5" xr3:uid="{6C54D19D-6088-4466-AF2C-874BC0FFB60E}" name="Standort" dataDxfId="40" totalsRowDxfId="39"/>
    <tableColumn id="9" xr3:uid="{DDEC499B-39C0-4938-A79C-24A16657E169}" name="Abschreibungs-Aufwand Gesamt (CHF)" totalsRowFunction="sum" dataDxfId="38" totalsRowDxfId="37"/>
    <tableColumn id="7" xr3:uid="{923D4791-CB51-4DFA-8978-2D7C0E7340B9}" name="F&amp;E Zu-_x000a_ordnung %" dataDxfId="36" totalsRowDxfId="35"/>
    <tableColumn id="4" xr3:uid="{A27F0CEE-4E60-4514-9E9F-C1398A82A38C}" name="Förderfähige Abschreibungen (CHF)" totalsRowFunction="sum" dataDxfId="34" totalsRowDxfId="33">
      <calculatedColumnFormula>+Tabelle2[[#This Row],[F&amp;E Zu-
ordnung %]]*Tabelle2[[#This Row],[Abschreibungs-Aufwand Gesamt (CHF)]]</calculatedColumnFormula>
    </tableColumn>
    <tableColumn id="6" xr3:uid="{477BBA66-A32A-4621-AD30-AE88C6BC30AD}" name="Förderfähige Abschreibungen  Basel-Stadt (CHF)" totalsRowFunction="sum" dataDxfId="32" totalsRowDxfId="31">
      <calculatedColumnFormula>IF(Tabelle2[[#This Row],[Standort]]="Basel-Stadt",Tabelle2[[#This Row],[Förderfähige Abschreibungen (CHF)]],0)</calculatedColumnFormula>
    </tableColumn>
    <tableColumn id="10" xr3:uid="{2745DA52-FA7F-4EAB-BA97-D7EF71A70EF3}" name="Förderfähige Abschreibungen  übrige Schweiz (CHF)" totalsRowFunction="sum" dataDxfId="30" totalsRowDxfId="29">
      <calculatedColumnFormula>IF(Tabelle2[[#This Row],[Standort]]="Übrige Schweiz",Tabelle2[[#This Row],[Förderfähige Abschreibungen (CHF)]],0)</calculatedColumnFormula>
    </tableColumn>
  </tableColumns>
  <tableStyleInfo name="TableStyleLight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A0EEFC7B-49D1-48E3-8C5E-F6B8B991EC97}" name="Tabelle3" displayName="Tabelle3" ref="A18:I22" totalsRowShown="0" headerRowDxfId="28" dataDxfId="26" headerRowBorderDxfId="27" tableBorderDxfId="25">
  <autoFilter ref="A18:I22" xr:uid="{A0EEFC7B-49D1-48E3-8C5E-F6B8B991EC97}"/>
  <tableColumns count="9">
    <tableColumn id="1" xr3:uid="{F9258BE9-7A46-4193-AD95-B0381DCFC98F}" name="Kostenstelle" dataDxfId="24"/>
    <tableColumn id="2" xr3:uid="{51EC8FE9-8E56-478A-8188-22AB08DA01D9}" name="Kategorie" dataDxfId="23"/>
    <tableColumn id="3" xr3:uid="{B5678908-CF5C-4E30-8C15-A3104146F794}" name="Beschreibung" dataDxfId="22"/>
    <tableColumn id="5" xr3:uid="{80AFA203-DF7A-4071-BD6A-D8768E265B0A}" name="Standort" dataDxfId="21"/>
    <tableColumn id="9" xr3:uid="{78906B6B-6CDC-4D40-B04B-B2BF0A9D37C5}" name="Abschreibungs-Aufwand Gesamt (CHF)" dataDxfId="20"/>
    <tableColumn id="7" xr3:uid="{B59F07A8-4D50-43FC-9DC7-57EB84BEDFD0}" name="F&amp;E Zu-_x000a_ordnung %"/>
    <tableColumn id="4" xr3:uid="{30DC9FE1-4974-4F3A-B2DA-E582F79A292E}" name="Förderfähige Abschreibungen (CHF)" dataDxfId="19"/>
    <tableColumn id="6" xr3:uid="{891CADE4-2D4A-4BE5-AEFE-7AD2FEF28D87}" name="Förderfähige Abschreibungen  Basel-Stadt (CHF)" dataDxfId="18">
      <calculatedColumnFormula>IF(Tabelle3[[#This Row],[Standort]]="Basel-Stadt",Tabelle3[[#This Row],[Förderfähige Abschreibungen (CHF)]],0)</calculatedColumnFormula>
    </tableColumn>
    <tableColumn id="8" xr3:uid="{1B92ED56-6800-4B4F-9B36-F528E3BE646A}" name="Förderfähige Abschreibungen  übrige Schweiz (CHF)" dataDxfId="17">
      <calculatedColumnFormula>IF(Tabelle3[[#This Row],[Standort]]="Übrige Schweiz",Tabelle3[[#This Row],[Förderfähige Abschreibungen (CHF)]],0)</calculatedColumnFormula>
    </tableColumn>
  </tableColumns>
  <tableStyleInfo name="TableStyleLight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93EC9B46-24A6-422B-90BF-108134710952}" name="Tabelle4" displayName="Tabelle4" ref="A4:J9" totalsRowShown="0" headerRowDxfId="16" tableBorderDxfId="15">
  <autoFilter ref="A4:J9" xr:uid="{93EC9B46-24A6-422B-90BF-108134710952}"/>
  <tableColumns count="10">
    <tableColumn id="1" xr3:uid="{BB3BB279-074F-460A-91AD-5C02231CD292}" name="Offizieller Studienname / Projekt" dataDxfId="14" dataCellStyle="Normal"/>
    <tableColumn id="2" xr3:uid="{0DDE6F0B-3690-478D-A751-91B8E29DD176}" name="Beauftragte juristische Person" dataDxfId="13" dataCellStyle="Normal"/>
    <tableColumn id="3" xr3:uid="{5C1869ED-6720-44CB-B43B-847DE5C7C2DC}" name="Vertrag-Referenz" dataDxfId="12" dataCellStyle="Normal"/>
    <tableColumn id="4" xr3:uid="{6437639A-E808-4086-8AA2-37FE43D60D11}" name="ERP/Beleg-Referenz" dataDxfId="11" dataCellStyle="Normal"/>
    <tableColumn id="7" xr3:uid="{B26C82AF-E475-4EF9-BF28-F8DE9028C2A5}" name="Art der Leistung" dataDxfId="10" dataCellStyle="Normal"/>
    <tableColumn id="6" xr3:uid="{58276285-F32D-4F1C-BC59-2BD25ACB01B3}" name="Zuordnung" dataDxfId="9"/>
    <tableColumn id="8" xr3:uid="{F1A5A638-10BD-4924-9E60-F04D94BB1434}" name="Sachkosten_x000a_ Gesamt (CHF) " dataDxfId="8" dataCellStyle="Komma"/>
    <tableColumn id="10" xr3:uid="{3B63580A-B387-4A81-9350-76157ED04E61}" name="Anzahl Patienten_x000a_global" dataDxfId="7" dataCellStyle="Normal"/>
    <tableColumn id="11" xr3:uid="{4ACF6F20-BE8A-46F7-9172-686669A99839}" name="Anzahl Patienten_x000a_in der CH" dataDxfId="6" dataCellStyle="Normal"/>
    <tableColumn id="12" xr3:uid="{D3892CDF-73E6-475C-A393-221C1016163E}" name="Förderfähige Sachkosten Schweiz_x000a_(CHF)" dataDxfId="5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Relationship Id="rId5" Type="http://schemas.openxmlformats.org/officeDocument/2006/relationships/comments" Target="../comments2.xml"/><Relationship Id="rId4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3.xml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6D55F2-7760-4BC4-A04B-6CF4A7EDCF19}">
  <dimension ref="B1:H15"/>
  <sheetViews>
    <sheetView tabSelected="1" zoomScale="85" zoomScaleNormal="85" workbookViewId="0">
      <selection activeCell="B1" sqref="B1"/>
    </sheetView>
  </sheetViews>
  <sheetFormatPr baseColWidth="10" defaultColWidth="11.44140625" defaultRowHeight="12.55" x14ac:dyDescent="0.2"/>
  <cols>
    <col min="1" max="1" width="3" style="126" customWidth="1"/>
    <col min="2" max="2" width="18.5546875" style="126" customWidth="1"/>
    <col min="3" max="3" width="6.109375" style="126" customWidth="1"/>
    <col min="4" max="4" width="123" style="126" customWidth="1"/>
    <col min="5" max="5" width="1.88671875" style="126" customWidth="1"/>
    <col min="6" max="16384" width="11.44140625" style="126"/>
  </cols>
  <sheetData>
    <row r="1" spans="2:8" ht="22.55" x14ac:dyDescent="0.35">
      <c r="B1" s="125" t="s">
        <v>0</v>
      </c>
    </row>
    <row r="2" spans="2:8" ht="26.3" customHeight="1" x14ac:dyDescent="0.2">
      <c r="B2" s="127" t="s">
        <v>1</v>
      </c>
      <c r="C2" s="128"/>
    </row>
    <row r="3" spans="2:8" ht="26.3" customHeight="1" x14ac:dyDescent="0.2">
      <c r="B3" s="209" t="s">
        <v>2</v>
      </c>
      <c r="C3" s="217"/>
      <c r="D3" s="217"/>
    </row>
    <row r="4" spans="2:8" ht="5.65" customHeight="1" x14ac:dyDescent="0.25">
      <c r="B4" s="210"/>
    </row>
    <row r="5" spans="2:8" ht="17.55" customHeight="1" x14ac:dyDescent="0.2">
      <c r="B5" s="218" t="s">
        <v>158</v>
      </c>
      <c r="C5" s="218"/>
      <c r="D5" s="218"/>
    </row>
    <row r="6" spans="2:8" ht="68.25" customHeight="1" x14ac:dyDescent="0.2">
      <c r="B6" s="219" t="s">
        <v>159</v>
      </c>
      <c r="C6" s="219"/>
      <c r="D6" s="219"/>
    </row>
    <row r="7" spans="2:8" ht="5.05" customHeight="1" x14ac:dyDescent="0.2"/>
    <row r="8" spans="2:8" ht="17.55" customHeight="1" x14ac:dyDescent="0.2">
      <c r="B8" s="218" t="s">
        <v>160</v>
      </c>
      <c r="C8" s="218"/>
      <c r="D8" s="218"/>
    </row>
    <row r="9" spans="2:8" ht="80.8" customHeight="1" x14ac:dyDescent="0.2">
      <c r="B9" s="215" t="s">
        <v>161</v>
      </c>
      <c r="C9" s="216"/>
      <c r="D9" s="211" t="s">
        <v>166</v>
      </c>
    </row>
    <row r="10" spans="2:8" ht="5.65" customHeight="1" x14ac:dyDescent="0.2">
      <c r="B10" s="212"/>
      <c r="C10" s="212"/>
      <c r="D10" s="212"/>
    </row>
    <row r="11" spans="2:8" ht="32.6" customHeight="1" x14ac:dyDescent="0.2">
      <c r="B11" s="215" t="s">
        <v>162</v>
      </c>
      <c r="C11" s="216"/>
      <c r="D11" s="211" t="s">
        <v>167</v>
      </c>
      <c r="H11" s="126" t="s">
        <v>76</v>
      </c>
    </row>
    <row r="12" spans="2:8" ht="5.65" customHeight="1" x14ac:dyDescent="0.2"/>
    <row r="13" spans="2:8" ht="68.25" customHeight="1" x14ac:dyDescent="0.2">
      <c r="B13" s="215" t="s">
        <v>163</v>
      </c>
      <c r="C13" s="216"/>
      <c r="D13" s="211" t="s">
        <v>164</v>
      </c>
    </row>
    <row r="14" spans="2:8" ht="8.15" customHeight="1" x14ac:dyDescent="0.2"/>
    <row r="15" spans="2:8" ht="30.7" customHeight="1" x14ac:dyDescent="0.2">
      <c r="B15" s="215" t="s">
        <v>165</v>
      </c>
      <c r="C15" s="216"/>
      <c r="D15" s="211" t="s">
        <v>183</v>
      </c>
    </row>
  </sheetData>
  <protectedRanges>
    <protectedRange algorithmName="SHA-512" hashValue="AFdz+OlJfRl5na19KySCWNSBXPVofQOZWweI4HbcSJdUk+HU/7UHrviRLoWcQ6wMpAfqc8tGV5D7Qay+7R36SA==" saltValue="77fb7XkZQwsjFHwDMNuXsg==" spinCount="100000" sqref="D3 B2:C3" name="Bereich1_1" securityDescriptor="O:WDG:WDD:(A;;CC;;;S-1-5-21-1060284298-287218729-1417001333-148594)(A;;CC;;;S-1-5-21-1060284298-287218729-1417001333-195006)(A;;CC;;;S-1-5-21-1060284298-287218729-1417001333-490250)(A;;CC;;;S-1-5-21-1060284298-287218729-1417001333-716456)"/>
  </protectedRanges>
  <mergeCells count="8">
    <mergeCell ref="B13:C13"/>
    <mergeCell ref="B15:C15"/>
    <mergeCell ref="C3:D3"/>
    <mergeCell ref="B5:D5"/>
    <mergeCell ref="B6:D6"/>
    <mergeCell ref="B8:D8"/>
    <mergeCell ref="B9:C9"/>
    <mergeCell ref="B11:C11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5BDDFD-841D-4CB4-BC18-0F2AE05C585F}">
  <sheetPr>
    <tabColor theme="9" tint="0.79998168889431442"/>
  </sheetPr>
  <dimension ref="A1:AR26"/>
  <sheetViews>
    <sheetView showGridLines="0" zoomScale="90" zoomScaleNormal="90" workbookViewId="0">
      <pane ySplit="4" topLeftCell="A5" activePane="bottomLeft" state="frozen"/>
      <selection pane="bottomLeft" activeCell="C22" sqref="C22"/>
    </sheetView>
  </sheetViews>
  <sheetFormatPr baseColWidth="10" defaultColWidth="9.109375" defaultRowHeight="13.15" outlineLevelCol="1" x14ac:dyDescent="0.25"/>
  <cols>
    <col min="1" max="1" width="19.44140625" style="112" customWidth="1"/>
    <col min="2" max="2" width="22.6640625" style="112" bestFit="1" customWidth="1"/>
    <col min="3" max="3" width="37.88671875" style="112" customWidth="1"/>
    <col min="4" max="4" width="31" style="113" customWidth="1"/>
    <col min="5" max="5" width="9.109375" style="113" bestFit="1" customWidth="1"/>
    <col min="6" max="6" width="10.109375" style="113" bestFit="1" customWidth="1"/>
    <col min="7" max="7" width="15.6640625" style="113" bestFit="1" customWidth="1"/>
    <col min="8" max="15" width="7" style="113" hidden="1" customWidth="1" outlineLevel="1"/>
    <col min="16" max="16" width="7" style="114" hidden="1" customWidth="1" outlineLevel="1"/>
    <col min="17" max="18" width="7" style="115" hidden="1" customWidth="1" outlineLevel="1"/>
    <col min="19" max="19" width="7" style="111" hidden="1" customWidth="1" outlineLevel="1"/>
    <col min="20" max="20" width="9.77734375" style="111" customWidth="1" collapsed="1"/>
    <col min="21" max="21" width="20.88671875" style="105" customWidth="1"/>
    <col min="22" max="22" width="10.5546875" style="111" bestFit="1" customWidth="1"/>
    <col min="23" max="23" width="16.6640625" style="111" bestFit="1" customWidth="1"/>
    <col min="24" max="24" width="19.33203125" style="111" customWidth="1"/>
    <col min="25" max="25" width="21.33203125" style="111" customWidth="1"/>
    <col min="26" max="26" width="5.6640625" style="111" customWidth="1"/>
    <col min="27" max="27" width="12" style="111" customWidth="1"/>
    <col min="28" max="28" width="26.88671875" style="111" bestFit="1" customWidth="1"/>
    <col min="29" max="29" width="29.33203125" style="111" bestFit="1" customWidth="1"/>
    <col min="30" max="31" width="9.109375" style="111"/>
    <col min="32" max="32" width="9.88671875" style="114" bestFit="1" customWidth="1"/>
    <col min="33" max="33" width="9.33203125" style="116" bestFit="1" customWidth="1"/>
    <col min="34" max="34" width="13" style="115" bestFit="1" customWidth="1"/>
    <col min="35" max="35" width="9.109375" style="112"/>
    <col min="36" max="36" width="21.6640625" style="112" bestFit="1" customWidth="1"/>
    <col min="37" max="37" width="31.88671875" style="112" bestFit="1" customWidth="1"/>
    <col min="38" max="16384" width="9.109375" style="112"/>
  </cols>
  <sheetData>
    <row r="1" spans="1:44" ht="17.55" x14ac:dyDescent="0.3">
      <c r="A1" s="129" t="s">
        <v>3</v>
      </c>
      <c r="S1" s="149"/>
      <c r="T1" s="150"/>
      <c r="U1" s="150"/>
      <c r="V1" s="112"/>
      <c r="W1" s="112"/>
      <c r="X1" s="112"/>
      <c r="Y1" s="112"/>
      <c r="AC1" s="112"/>
      <c r="AD1" s="112"/>
      <c r="AE1" s="112"/>
      <c r="AF1" s="112"/>
      <c r="AG1" s="112"/>
      <c r="AH1" s="112"/>
    </row>
    <row r="2" spans="1:44" x14ac:dyDescent="0.25">
      <c r="A2" s="117"/>
      <c r="S2" s="116"/>
      <c r="T2" s="115"/>
      <c r="U2" s="115"/>
      <c r="V2" s="112"/>
      <c r="W2" s="112"/>
      <c r="X2" s="112"/>
      <c r="Y2" s="112"/>
      <c r="AC2" s="112"/>
      <c r="AD2" s="112"/>
      <c r="AE2" s="112"/>
      <c r="AF2" s="112"/>
      <c r="AG2" s="112"/>
      <c r="AH2" s="112"/>
    </row>
    <row r="3" spans="1:44" ht="13.15" customHeight="1" x14ac:dyDescent="0.25">
      <c r="A3" s="220" t="s">
        <v>4</v>
      </c>
      <c r="B3" s="220"/>
      <c r="C3" s="220"/>
      <c r="D3" s="220"/>
      <c r="E3" s="220"/>
      <c r="F3" s="220"/>
      <c r="G3" s="220"/>
      <c r="H3" s="220"/>
      <c r="I3" s="220"/>
      <c r="J3" s="220"/>
      <c r="K3" s="220"/>
      <c r="L3" s="220"/>
      <c r="M3" s="220"/>
      <c r="N3" s="220"/>
      <c r="O3" s="220"/>
      <c r="P3" s="220"/>
      <c r="Q3" s="220"/>
      <c r="R3" s="220"/>
      <c r="S3" s="220"/>
      <c r="T3" s="220"/>
      <c r="U3" s="220"/>
      <c r="V3" s="221" t="s">
        <v>5</v>
      </c>
      <c r="W3" s="221"/>
      <c r="X3" s="221"/>
      <c r="Y3" s="221"/>
      <c r="AC3" s="112"/>
      <c r="AD3" s="112"/>
      <c r="AE3" s="112"/>
      <c r="AF3" s="112"/>
      <c r="AG3" s="112"/>
      <c r="AH3" s="112"/>
    </row>
    <row r="4" spans="1:44" s="118" customFormat="1" ht="50.1" x14ac:dyDescent="0.25">
      <c r="A4" s="136" t="s">
        <v>6</v>
      </c>
      <c r="B4" s="136" t="s">
        <v>7</v>
      </c>
      <c r="C4" s="152" t="s">
        <v>8</v>
      </c>
      <c r="D4" s="136" t="s">
        <v>9</v>
      </c>
      <c r="E4" s="136" t="s">
        <v>10</v>
      </c>
      <c r="F4" s="136" t="s">
        <v>11</v>
      </c>
      <c r="G4" s="137" t="s">
        <v>12</v>
      </c>
      <c r="H4" s="213" t="s">
        <v>13</v>
      </c>
      <c r="I4" s="213" t="s">
        <v>14</v>
      </c>
      <c r="J4" s="213" t="s">
        <v>15</v>
      </c>
      <c r="K4" s="213" t="s">
        <v>16</v>
      </c>
      <c r="L4" s="213" t="s">
        <v>17</v>
      </c>
      <c r="M4" s="213" t="s">
        <v>18</v>
      </c>
      <c r="N4" s="213" t="s">
        <v>19</v>
      </c>
      <c r="O4" s="213" t="s">
        <v>20</v>
      </c>
      <c r="P4" s="213" t="s">
        <v>21</v>
      </c>
      <c r="Q4" s="213" t="s">
        <v>22</v>
      </c>
      <c r="R4" s="213" t="s">
        <v>23</v>
      </c>
      <c r="S4" s="213" t="s">
        <v>24</v>
      </c>
      <c r="T4" s="137" t="s">
        <v>25</v>
      </c>
      <c r="U4" s="159" t="s">
        <v>26</v>
      </c>
      <c r="V4" s="137" t="s">
        <v>27</v>
      </c>
      <c r="W4" s="137" t="s">
        <v>28</v>
      </c>
      <c r="X4" s="158" t="s">
        <v>29</v>
      </c>
      <c r="Y4" s="158" t="s">
        <v>30</v>
      </c>
    </row>
    <row r="5" spans="1:44" x14ac:dyDescent="0.25">
      <c r="A5" s="105" t="s">
        <v>31</v>
      </c>
      <c r="B5" s="105" t="s">
        <v>32</v>
      </c>
      <c r="C5" s="106" t="s">
        <v>180</v>
      </c>
      <c r="D5" s="106" t="s">
        <v>33</v>
      </c>
      <c r="E5" s="107">
        <v>1003</v>
      </c>
      <c r="F5" s="106" t="s">
        <v>34</v>
      </c>
      <c r="G5" s="108" t="s">
        <v>34</v>
      </c>
      <c r="H5" s="109">
        <v>1</v>
      </c>
      <c r="I5" s="109">
        <v>1</v>
      </c>
      <c r="J5" s="109">
        <v>1</v>
      </c>
      <c r="K5" s="109">
        <v>1</v>
      </c>
      <c r="L5" s="109">
        <v>1</v>
      </c>
      <c r="M5" s="109">
        <v>1</v>
      </c>
      <c r="N5" s="109">
        <v>1</v>
      </c>
      <c r="O5" s="109">
        <v>1</v>
      </c>
      <c r="P5" s="109">
        <v>1</v>
      </c>
      <c r="Q5" s="109">
        <v>1</v>
      </c>
      <c r="R5" s="109">
        <v>1</v>
      </c>
      <c r="S5" s="109">
        <v>1</v>
      </c>
      <c r="T5" s="110">
        <f>SUM(Tabelle1[[#This Row],[Jan 
FTE]:[Dez 
FTE]])/12</f>
        <v>1</v>
      </c>
      <c r="U5" s="105">
        <v>458122</v>
      </c>
      <c r="V5" s="193">
        <v>0.6</v>
      </c>
      <c r="W5" s="157">
        <f t="shared" ref="W5:W9" si="0">U5*V5</f>
        <v>274873.2</v>
      </c>
      <c r="X5" s="157">
        <f>IF(Tabelle1[[#This Row],[BS / NW_CH / Andere]]="Basel-Stadt",Tabelle1[[#This Row],[Förderfähiger F&amp;E Personalaufwand Gesamt (CHF)]],0)</f>
        <v>274873.2</v>
      </c>
      <c r="Y5" s="157">
        <f>IF(Tabelle1[[#This Row],[BS / NW_CH / Andere]]="Nordwestschweiz",Tabelle1[[#This Row],[Förderfähiger F&amp;E Personalaufwand Gesamt (CHF)]],0)</f>
        <v>0</v>
      </c>
      <c r="Z5" s="112"/>
      <c r="AA5" s="119"/>
      <c r="AE5" s="112"/>
      <c r="AF5" s="112"/>
      <c r="AG5" s="112"/>
      <c r="AH5" s="112"/>
    </row>
    <row r="6" spans="1:44" x14ac:dyDescent="0.25">
      <c r="A6" s="105" t="s">
        <v>35</v>
      </c>
      <c r="B6" s="105" t="s">
        <v>36</v>
      </c>
      <c r="C6" s="106" t="s">
        <v>180</v>
      </c>
      <c r="D6" s="106" t="s">
        <v>37</v>
      </c>
      <c r="E6" s="107">
        <v>1007</v>
      </c>
      <c r="F6" s="106" t="s">
        <v>34</v>
      </c>
      <c r="G6" s="108" t="s">
        <v>34</v>
      </c>
      <c r="H6" s="109"/>
      <c r="I6" s="109"/>
      <c r="J6" s="109">
        <v>1</v>
      </c>
      <c r="K6" s="109">
        <v>1</v>
      </c>
      <c r="L6" s="109">
        <v>1</v>
      </c>
      <c r="M6" s="109">
        <v>1</v>
      </c>
      <c r="N6" s="109">
        <v>1</v>
      </c>
      <c r="O6" s="109">
        <v>1</v>
      </c>
      <c r="P6" s="109">
        <v>1</v>
      </c>
      <c r="Q6" s="109">
        <v>1</v>
      </c>
      <c r="R6" s="109">
        <v>1</v>
      </c>
      <c r="S6" s="109">
        <v>1</v>
      </c>
      <c r="T6" s="110">
        <f>SUM(Tabelle1[[#This Row],[Jan 
FTE]:[Dez 
FTE]])/12</f>
        <v>0.83333333333333337</v>
      </c>
      <c r="U6" s="105">
        <v>475234.91999999993</v>
      </c>
      <c r="V6" s="193">
        <v>0.6</v>
      </c>
      <c r="W6" s="157">
        <f t="shared" si="0"/>
        <v>285140.95199999993</v>
      </c>
      <c r="X6" s="157">
        <f>IF(Tabelle1[[#This Row],[BS / NW_CH / Andere]]="Basel-Stadt",Tabelle1[[#This Row],[Förderfähiger F&amp;E Personalaufwand Gesamt (CHF)]],0)</f>
        <v>285140.95199999993</v>
      </c>
      <c r="Y6" s="157">
        <f>IF(Tabelle1[[#This Row],[BS / NW_CH / Andere]]="Nordwestschweiz",Tabelle1[[#This Row],[Förderfähiger F&amp;E Personalaufwand Gesamt (CHF)]],0)</f>
        <v>0</v>
      </c>
      <c r="Z6" s="112"/>
      <c r="AA6" s="120"/>
      <c r="AE6" s="112"/>
      <c r="AF6" s="112"/>
      <c r="AG6" s="112"/>
      <c r="AH6" s="112"/>
      <c r="AR6" s="112" t="s">
        <v>38</v>
      </c>
    </row>
    <row r="7" spans="1:44" x14ac:dyDescent="0.25">
      <c r="A7" s="105" t="s">
        <v>39</v>
      </c>
      <c r="B7" s="105" t="s">
        <v>40</v>
      </c>
      <c r="C7" s="106" t="s">
        <v>180</v>
      </c>
      <c r="D7" s="106" t="s">
        <v>41</v>
      </c>
      <c r="E7" s="107">
        <v>1010</v>
      </c>
      <c r="F7" s="106" t="s">
        <v>42</v>
      </c>
      <c r="G7" s="108" t="s">
        <v>43</v>
      </c>
      <c r="H7" s="109">
        <v>1</v>
      </c>
      <c r="I7" s="109">
        <v>1</v>
      </c>
      <c r="J7" s="109">
        <v>1</v>
      </c>
      <c r="K7" s="109">
        <v>1</v>
      </c>
      <c r="L7" s="109">
        <v>1</v>
      </c>
      <c r="M7" s="109">
        <v>1</v>
      </c>
      <c r="N7" s="109">
        <v>1</v>
      </c>
      <c r="O7" s="109">
        <v>1</v>
      </c>
      <c r="P7" s="109">
        <v>1</v>
      </c>
      <c r="Q7" s="109">
        <v>1</v>
      </c>
      <c r="R7" s="109"/>
      <c r="S7" s="109"/>
      <c r="T7" s="110">
        <f>SUM(Tabelle1[[#This Row],[Jan 
FTE]:[Dez 
FTE]])/12</f>
        <v>0.83333333333333337</v>
      </c>
      <c r="U7" s="105">
        <v>123500</v>
      </c>
      <c r="V7" s="193">
        <v>0.6</v>
      </c>
      <c r="W7" s="157">
        <f t="shared" si="0"/>
        <v>74100</v>
      </c>
      <c r="X7" s="157">
        <f>IF(Tabelle1[[#This Row],[BS / NW_CH / Andere]]="Basel-Stadt",Tabelle1[[#This Row],[Förderfähiger F&amp;E Personalaufwand Gesamt (CHF)]],0)</f>
        <v>0</v>
      </c>
      <c r="Y7" s="157">
        <f>IF(Tabelle1[[#This Row],[BS / NW_CH / Andere]]="Nordwestschweiz",Tabelle1[[#This Row],[Förderfähiger F&amp;E Personalaufwand Gesamt (CHF)]],0)</f>
        <v>74100</v>
      </c>
      <c r="Z7" s="112"/>
      <c r="AA7" s="112"/>
      <c r="AE7" s="112"/>
      <c r="AF7" s="112"/>
      <c r="AG7" s="112"/>
      <c r="AH7" s="112"/>
      <c r="AR7" s="112" t="s">
        <v>44</v>
      </c>
    </row>
    <row r="8" spans="1:44" x14ac:dyDescent="0.25">
      <c r="A8" s="105" t="s">
        <v>39</v>
      </c>
      <c r="B8" s="105" t="s">
        <v>45</v>
      </c>
      <c r="C8" s="106" t="s">
        <v>180</v>
      </c>
      <c r="D8" s="106" t="s">
        <v>46</v>
      </c>
      <c r="E8" s="107">
        <v>2529</v>
      </c>
      <c r="F8" s="106" t="s">
        <v>42</v>
      </c>
      <c r="G8" s="108" t="s">
        <v>43</v>
      </c>
      <c r="H8" s="109">
        <v>1</v>
      </c>
      <c r="I8" s="109">
        <v>1</v>
      </c>
      <c r="J8" s="109">
        <v>1</v>
      </c>
      <c r="K8" s="109">
        <v>1</v>
      </c>
      <c r="L8" s="109">
        <v>1</v>
      </c>
      <c r="M8" s="109">
        <v>1</v>
      </c>
      <c r="N8" s="109">
        <v>1</v>
      </c>
      <c r="O8" s="109">
        <v>1</v>
      </c>
      <c r="P8" s="109">
        <v>1</v>
      </c>
      <c r="Q8" s="109">
        <v>1</v>
      </c>
      <c r="R8" s="109">
        <v>1</v>
      </c>
      <c r="S8" s="109">
        <v>1</v>
      </c>
      <c r="T8" s="110">
        <f>SUM(Tabelle1[[#This Row],[Jan 
FTE]:[Dez 
FTE]])/12</f>
        <v>1</v>
      </c>
      <c r="U8" s="105">
        <v>245395</v>
      </c>
      <c r="V8" s="193">
        <v>0.8</v>
      </c>
      <c r="W8" s="157">
        <f t="shared" si="0"/>
        <v>196316</v>
      </c>
      <c r="X8" s="157">
        <f>IF(Tabelle1[[#This Row],[BS / NW_CH / Andere]]="Basel-Stadt",Tabelle1[[#This Row],[Förderfähiger F&amp;E Personalaufwand Gesamt (CHF)]],0)</f>
        <v>0</v>
      </c>
      <c r="Y8" s="157">
        <f>IF(Tabelle1[[#This Row],[BS / NW_CH / Andere]]="Nordwestschweiz",Tabelle1[[#This Row],[Förderfähiger F&amp;E Personalaufwand Gesamt (CHF)]],0)</f>
        <v>196316</v>
      </c>
      <c r="Z8" s="112"/>
      <c r="AA8" s="112"/>
      <c r="AE8" s="112"/>
      <c r="AF8" s="112"/>
      <c r="AG8" s="112"/>
      <c r="AH8" s="112"/>
    </row>
    <row r="9" spans="1:44" x14ac:dyDescent="0.25">
      <c r="A9" s="105" t="s">
        <v>47</v>
      </c>
      <c r="B9" s="105" t="s">
        <v>48</v>
      </c>
      <c r="C9" s="106" t="s">
        <v>180</v>
      </c>
      <c r="D9" s="106" t="s">
        <v>49</v>
      </c>
      <c r="E9" s="107">
        <v>1001</v>
      </c>
      <c r="F9" s="106" t="s">
        <v>42</v>
      </c>
      <c r="G9" s="108" t="s">
        <v>43</v>
      </c>
      <c r="H9" s="109">
        <v>1</v>
      </c>
      <c r="I9" s="109">
        <v>1</v>
      </c>
      <c r="J9" s="109">
        <v>1</v>
      </c>
      <c r="K9" s="109">
        <v>1</v>
      </c>
      <c r="L9" s="109">
        <v>1</v>
      </c>
      <c r="M9" s="109">
        <v>1</v>
      </c>
      <c r="N9" s="109">
        <v>1</v>
      </c>
      <c r="O9" s="109">
        <v>1</v>
      </c>
      <c r="P9" s="109">
        <v>1</v>
      </c>
      <c r="Q9" s="109">
        <v>1</v>
      </c>
      <c r="R9" s="109">
        <v>1</v>
      </c>
      <c r="S9" s="109"/>
      <c r="T9" s="110">
        <f>SUM(Tabelle1[[#This Row],[Jan 
FTE]:[Dez 
FTE]])/12</f>
        <v>0.91666666666666663</v>
      </c>
      <c r="U9" s="105">
        <v>523222</v>
      </c>
      <c r="V9" s="193">
        <v>0.12</v>
      </c>
      <c r="W9" s="157">
        <f t="shared" si="0"/>
        <v>62786.64</v>
      </c>
      <c r="X9" s="157">
        <f>IF(Tabelle1[[#This Row],[BS / NW_CH / Andere]]="Basel-Stadt",Tabelle1[[#This Row],[Förderfähiger F&amp;E Personalaufwand Gesamt (CHF)]],0)</f>
        <v>0</v>
      </c>
      <c r="Y9" s="157">
        <f>IF(Tabelle1[[#This Row],[BS / NW_CH / Andere]]="Nordwestschweiz",Tabelle1[[#This Row],[Förderfähiger F&amp;E Personalaufwand Gesamt (CHF)]],0)</f>
        <v>62786.64</v>
      </c>
      <c r="Z9" s="112"/>
      <c r="AA9" s="112"/>
      <c r="AE9" s="112"/>
      <c r="AF9" s="112"/>
      <c r="AG9" s="112"/>
      <c r="AH9" s="112"/>
    </row>
    <row r="10" spans="1:44" x14ac:dyDescent="0.25">
      <c r="A10" s="106" t="s">
        <v>50</v>
      </c>
      <c r="B10" s="106" t="s">
        <v>50</v>
      </c>
      <c r="C10" s="106" t="s">
        <v>50</v>
      </c>
      <c r="D10" s="106" t="s">
        <v>50</v>
      </c>
      <c r="E10" s="106" t="s">
        <v>50</v>
      </c>
      <c r="F10" s="106" t="s">
        <v>34</v>
      </c>
      <c r="G10" s="106" t="s">
        <v>34</v>
      </c>
      <c r="H10" s="109">
        <v>90</v>
      </c>
      <c r="I10" s="109">
        <v>85</v>
      </c>
      <c r="J10" s="109">
        <v>90</v>
      </c>
      <c r="K10" s="109">
        <v>95</v>
      </c>
      <c r="L10" s="109">
        <v>90</v>
      </c>
      <c r="M10" s="109">
        <v>90</v>
      </c>
      <c r="N10" s="109">
        <v>90</v>
      </c>
      <c r="O10" s="109">
        <v>90</v>
      </c>
      <c r="P10" s="109">
        <v>90</v>
      </c>
      <c r="Q10" s="109">
        <v>88</v>
      </c>
      <c r="R10" s="109">
        <v>90</v>
      </c>
      <c r="S10" s="109">
        <v>92</v>
      </c>
      <c r="T10" s="110">
        <f>SUM(Tabelle1[[#This Row],[Jan 
FTE]:[Dez 
FTE]])/12</f>
        <v>90</v>
      </c>
      <c r="U10" s="105">
        <f>15825550-50000</f>
        <v>15775550</v>
      </c>
      <c r="V10" s="193">
        <v>0.6</v>
      </c>
      <c r="W10" s="157">
        <f>U10*V10</f>
        <v>9465330</v>
      </c>
      <c r="X10" s="157">
        <f>IF(Tabelle1[[#This Row],[BS / NW_CH / Andere]]="Basel-Stadt",Tabelle1[[#This Row],[Förderfähiger F&amp;E Personalaufwand Gesamt (CHF)]],0)</f>
        <v>9465330</v>
      </c>
      <c r="Y10" s="157">
        <f>IF(Tabelle1[[#This Row],[BS / NW_CH / Andere]]="Nordwestschweiz",Tabelle1[[#This Row],[Förderfähiger F&amp;E Personalaufwand Gesamt (CHF)]],0)</f>
        <v>0</v>
      </c>
      <c r="Z10" s="112"/>
      <c r="AA10" s="112"/>
      <c r="AE10" s="112"/>
      <c r="AF10" s="112"/>
      <c r="AG10" s="112"/>
      <c r="AH10" s="112"/>
    </row>
    <row r="11" spans="1:44" x14ac:dyDescent="0.25">
      <c r="A11" s="106" t="s">
        <v>50</v>
      </c>
      <c r="B11" s="106" t="s">
        <v>50</v>
      </c>
      <c r="C11" s="106" t="s">
        <v>50</v>
      </c>
      <c r="D11" s="106" t="s">
        <v>50</v>
      </c>
      <c r="E11" s="106" t="s">
        <v>50</v>
      </c>
      <c r="F11" s="106" t="s">
        <v>42</v>
      </c>
      <c r="G11" s="108" t="s">
        <v>43</v>
      </c>
      <c r="H11" s="109">
        <v>20</v>
      </c>
      <c r="I11" s="109">
        <v>20</v>
      </c>
      <c r="J11" s="109">
        <v>20</v>
      </c>
      <c r="K11" s="109">
        <v>20</v>
      </c>
      <c r="L11" s="109">
        <v>20</v>
      </c>
      <c r="M11" s="109">
        <v>20</v>
      </c>
      <c r="N11" s="109">
        <v>20</v>
      </c>
      <c r="O11" s="109">
        <v>20</v>
      </c>
      <c r="P11" s="109">
        <v>20</v>
      </c>
      <c r="Q11" s="109">
        <v>20</v>
      </c>
      <c r="R11" s="109">
        <v>20</v>
      </c>
      <c r="S11" s="109">
        <v>15</v>
      </c>
      <c r="T11" s="110">
        <f>SUM(Tabelle1[[#This Row],[Jan 
FTE]:[Dez 
FTE]])/12</f>
        <v>19.583333333333332</v>
      </c>
      <c r="U11" s="105">
        <v>3390150</v>
      </c>
      <c r="V11" s="193">
        <v>0.6</v>
      </c>
      <c r="W11" s="157">
        <f>U11*V11</f>
        <v>2034090</v>
      </c>
      <c r="X11" s="157"/>
      <c r="Y11" s="157">
        <f>IF(Tabelle1[[#This Row],[BS / NW_CH / Andere]]="Nordwestschweiz",Tabelle1[[#This Row],[Förderfähiger F&amp;E Personalaufwand Gesamt (CHF)]],0)</f>
        <v>2034090</v>
      </c>
      <c r="Z11" s="112"/>
      <c r="AA11" s="112"/>
      <c r="AE11" s="112"/>
      <c r="AF11" s="112"/>
      <c r="AG11" s="112"/>
      <c r="AH11" s="112"/>
    </row>
    <row r="12" spans="1:44" x14ac:dyDescent="0.25">
      <c r="A12" s="145" t="s">
        <v>39</v>
      </c>
      <c r="B12" s="151" t="s">
        <v>48</v>
      </c>
      <c r="C12" s="106" t="s">
        <v>181</v>
      </c>
      <c r="D12" s="163"/>
      <c r="E12" s="146"/>
      <c r="F12" s="106"/>
      <c r="G12" s="106" t="s">
        <v>34</v>
      </c>
      <c r="H12" s="147"/>
      <c r="I12" s="147"/>
      <c r="J12" s="147"/>
      <c r="K12" s="147"/>
      <c r="L12" s="147"/>
      <c r="M12" s="147"/>
      <c r="N12" s="147"/>
      <c r="O12" s="147"/>
      <c r="P12" s="147"/>
      <c r="Q12" s="147"/>
      <c r="R12" s="147"/>
      <c r="S12" s="147"/>
      <c r="T12" s="148">
        <f>SUM(Tabelle1[[#This Row],[Jan 
FTE]:[Dez 
FTE]])/12</f>
        <v>0</v>
      </c>
      <c r="U12" s="145">
        <v>50000</v>
      </c>
      <c r="V12" s="193">
        <v>1</v>
      </c>
      <c r="W12" s="160">
        <f>U12*V12</f>
        <v>50000</v>
      </c>
      <c r="X12" s="157">
        <f>IF(Tabelle1[[#This Row],[BS / NW_CH / Andere]]="Basel-Stadt",Tabelle1[[#This Row],[Förderfähiger F&amp;E Personalaufwand Gesamt (CHF)]],0)</f>
        <v>50000</v>
      </c>
      <c r="Y12" s="157">
        <f>IF(Tabelle1[[#This Row],[BS / NW_CH / Andere]]="Nordwestschweiz",Tabelle1[[#This Row],[Förderfähiger F&amp;E Personalaufwand Gesamt (CHF)]],0)</f>
        <v>0</v>
      </c>
      <c r="Z12" s="112"/>
      <c r="AA12" s="112"/>
      <c r="AE12" s="112"/>
      <c r="AF12" s="112"/>
      <c r="AG12" s="112"/>
      <c r="AH12" s="112"/>
    </row>
    <row r="13" spans="1:44" x14ac:dyDescent="0.25">
      <c r="A13" s="145" t="s">
        <v>39</v>
      </c>
      <c r="B13" s="151" t="s">
        <v>48</v>
      </c>
      <c r="C13" s="106" t="s">
        <v>179</v>
      </c>
      <c r="D13" s="163"/>
      <c r="E13" s="146"/>
      <c r="F13" s="106"/>
      <c r="G13" s="106" t="s">
        <v>34</v>
      </c>
      <c r="H13" s="147"/>
      <c r="I13" s="147"/>
      <c r="J13" s="147"/>
      <c r="K13" s="147"/>
      <c r="L13" s="147"/>
      <c r="M13" s="147"/>
      <c r="N13" s="147"/>
      <c r="O13" s="147"/>
      <c r="P13" s="147"/>
      <c r="Q13" s="147"/>
      <c r="R13" s="147"/>
      <c r="S13" s="147"/>
      <c r="T13" s="148">
        <f>SUM(Tabelle1[[#This Row],[Jan 
FTE]:[Dez 
FTE]])/12</f>
        <v>0</v>
      </c>
      <c r="U13" s="145">
        <v>242000</v>
      </c>
      <c r="V13" s="193">
        <v>1</v>
      </c>
      <c r="W13" s="160">
        <f>U13*V13</f>
        <v>242000</v>
      </c>
      <c r="X13" s="157"/>
      <c r="Y13" s="157">
        <f>IF(Tabelle1[[#This Row],[BS / NW_CH / Andere]]="Nordwestschweiz",Tabelle1[[#This Row],[Förderfähiger F&amp;E Personalaufwand Gesamt (CHF)]],0)</f>
        <v>0</v>
      </c>
      <c r="Z13" s="112"/>
      <c r="AA13" s="112"/>
      <c r="AE13" s="112"/>
      <c r="AF13" s="112"/>
      <c r="AG13" s="112"/>
      <c r="AH13" s="112"/>
    </row>
    <row r="14" spans="1:44" x14ac:dyDescent="0.25">
      <c r="A14" s="145" t="s">
        <v>39</v>
      </c>
      <c r="B14" s="145" t="s">
        <v>48</v>
      </c>
      <c r="C14" s="106" t="s">
        <v>51</v>
      </c>
      <c r="D14" s="163"/>
      <c r="E14" s="146"/>
      <c r="F14" s="106"/>
      <c r="G14" s="106" t="s">
        <v>34</v>
      </c>
      <c r="H14" s="147"/>
      <c r="I14" s="147"/>
      <c r="J14" s="147"/>
      <c r="K14" s="147"/>
      <c r="L14" s="147"/>
      <c r="M14" s="147"/>
      <c r="N14" s="147"/>
      <c r="O14" s="147"/>
      <c r="P14" s="147"/>
      <c r="Q14" s="147"/>
      <c r="R14" s="147"/>
      <c r="S14" s="147"/>
      <c r="T14" s="148">
        <f>SUM(Tabelle1[[#This Row],[Jan 
FTE]:[Dez 
FTE]])/12</f>
        <v>0</v>
      </c>
      <c r="U14" s="145">
        <v>343450</v>
      </c>
      <c r="V14" s="193">
        <v>0</v>
      </c>
      <c r="W14" s="160">
        <f>U14*V14</f>
        <v>0</v>
      </c>
      <c r="X14" s="157">
        <f>IF(Tabelle1[[#This Row],[BS / NW_CH / Andere]]="Basel-Stadt",Tabelle1[[#This Row],[Förderfähiger F&amp;E Personalaufwand Gesamt (CHF)]],0)</f>
        <v>0</v>
      </c>
      <c r="Y14" s="157">
        <f>IF(Tabelle1[[#This Row],[BS / NW_CH / Andere]]="Nordwestschweiz",Tabelle1[[#This Row],[Förderfähiger F&amp;E Personalaufwand Gesamt (CHF)]],0)</f>
        <v>0</v>
      </c>
      <c r="Z14" s="112"/>
      <c r="AA14" s="112"/>
      <c r="AE14" s="112"/>
      <c r="AF14" s="112"/>
      <c r="AG14" s="112"/>
      <c r="AH14" s="112"/>
    </row>
    <row r="15" spans="1:44" x14ac:dyDescent="0.25">
      <c r="A15" s="153" t="s">
        <v>52</v>
      </c>
      <c r="B15" s="153"/>
      <c r="C15" s="154"/>
      <c r="D15" s="155"/>
      <c r="E15" s="156"/>
      <c r="F15" s="155"/>
      <c r="G15" s="155"/>
      <c r="H15" s="155"/>
      <c r="I15" s="155"/>
      <c r="J15" s="155"/>
      <c r="K15" s="155"/>
      <c r="L15" s="155"/>
      <c r="M15" s="155"/>
      <c r="N15" s="155"/>
      <c r="O15" s="155"/>
      <c r="P15" s="155"/>
      <c r="Q15" s="155"/>
      <c r="R15" s="155"/>
      <c r="S15" s="155"/>
      <c r="T15" s="155"/>
      <c r="U15" s="153">
        <f>SUBTOTAL(109,U5:U14)</f>
        <v>21626623.920000002</v>
      </c>
      <c r="V15" s="156"/>
      <c r="W15" s="161">
        <f>SUBTOTAL(109,W5:W14)</f>
        <v>12684636.791999999</v>
      </c>
      <c r="X15" s="162">
        <f>SUBTOTAL(109,X5:X14)</f>
        <v>10075344.152000001</v>
      </c>
      <c r="Y15" s="162">
        <f>SUBTOTAL(109,Y5:Y14)</f>
        <v>2367292.64</v>
      </c>
      <c r="Z15" s="112"/>
      <c r="AA15" s="112"/>
      <c r="AE15" s="112"/>
      <c r="AF15" s="112"/>
      <c r="AG15" s="112"/>
      <c r="AH15" s="112"/>
    </row>
    <row r="16" spans="1:44" x14ac:dyDescent="0.25">
      <c r="S16" s="100"/>
      <c r="T16" s="100"/>
      <c r="U16" s="115"/>
    </row>
    <row r="17" spans="3:21" x14ac:dyDescent="0.25">
      <c r="S17" s="100"/>
      <c r="T17" s="99"/>
      <c r="U17" s="115"/>
    </row>
    <row r="18" spans="3:21" x14ac:dyDescent="0.25">
      <c r="S18" s="99"/>
      <c r="T18" s="99"/>
      <c r="U18" s="115"/>
    </row>
    <row r="19" spans="3:21" x14ac:dyDescent="0.25">
      <c r="S19" s="99"/>
      <c r="T19" s="99"/>
      <c r="U19" s="115"/>
    </row>
    <row r="20" spans="3:21" x14ac:dyDescent="0.25">
      <c r="S20" s="99"/>
      <c r="T20" s="99"/>
      <c r="U20" s="115"/>
    </row>
    <row r="21" spans="3:21" x14ac:dyDescent="0.25">
      <c r="S21" s="99"/>
      <c r="T21" s="99"/>
      <c r="U21" s="115"/>
    </row>
    <row r="22" spans="3:21" x14ac:dyDescent="0.25">
      <c r="S22" s="99"/>
      <c r="T22" s="99"/>
      <c r="U22" s="115"/>
    </row>
    <row r="23" spans="3:21" x14ac:dyDescent="0.25">
      <c r="S23" s="99"/>
      <c r="T23" s="99"/>
      <c r="U23" s="115"/>
    </row>
    <row r="24" spans="3:21" x14ac:dyDescent="0.25">
      <c r="C24" s="112" t="s">
        <v>76</v>
      </c>
      <c r="S24" s="99"/>
      <c r="T24" s="99"/>
      <c r="U24" s="115"/>
    </row>
    <row r="25" spans="3:21" x14ac:dyDescent="0.25">
      <c r="S25" s="99"/>
      <c r="T25" s="99"/>
      <c r="U25" s="115"/>
    </row>
    <row r="26" spans="3:21" x14ac:dyDescent="0.25">
      <c r="S26" s="99"/>
      <c r="T26" s="99"/>
      <c r="U26" s="115"/>
    </row>
  </sheetData>
  <mergeCells count="2">
    <mergeCell ref="A3:U3"/>
    <mergeCell ref="V3:Y3"/>
  </mergeCells>
  <phoneticPr fontId="18" type="noConversion"/>
  <pageMargins left="0.75" right="0.75" top="1" bottom="1" header="0.5" footer="0.5"/>
  <drawing r:id="rId1"/>
  <legacy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363BA6-8D77-4653-9E09-608E2C85996D}">
  <sheetPr>
    <tabColor theme="9" tint="0.79998168889431442"/>
  </sheetPr>
  <dimension ref="A1:AL22"/>
  <sheetViews>
    <sheetView showGridLines="0" zoomScale="90" zoomScaleNormal="90" workbookViewId="0">
      <selection activeCell="F11" sqref="F11"/>
    </sheetView>
  </sheetViews>
  <sheetFormatPr baseColWidth="10" defaultColWidth="11.44140625" defaultRowHeight="12.55" x14ac:dyDescent="0.2"/>
  <cols>
    <col min="1" max="1" width="21" bestFit="1" customWidth="1"/>
    <col min="2" max="2" width="28.33203125" bestFit="1" customWidth="1"/>
    <col min="3" max="3" width="43.88671875" customWidth="1"/>
    <col min="4" max="4" width="14.44140625" customWidth="1"/>
    <col min="5" max="5" width="15.109375" customWidth="1"/>
    <col min="6" max="6" width="11.109375" customWidth="1"/>
    <col min="7" max="7" width="16.6640625" customWidth="1"/>
    <col min="8" max="8" width="17.109375" customWidth="1"/>
    <col min="9" max="9" width="16.33203125" customWidth="1"/>
    <col min="36" max="36" width="0" hidden="1" customWidth="1"/>
  </cols>
  <sheetData>
    <row r="1" spans="1:38" ht="17.55" x14ac:dyDescent="0.3">
      <c r="A1" s="130" t="s">
        <v>53</v>
      </c>
    </row>
    <row r="2" spans="1:38" ht="13.15" x14ac:dyDescent="0.25">
      <c r="A2" s="220" t="s">
        <v>4</v>
      </c>
      <c r="B2" s="220"/>
      <c r="C2" s="220"/>
      <c r="D2" s="220"/>
      <c r="E2" s="220"/>
      <c r="F2" s="221" t="s">
        <v>5</v>
      </c>
      <c r="G2" s="221"/>
      <c r="H2" s="221"/>
      <c r="I2" s="221"/>
    </row>
    <row r="3" spans="1:38" ht="50.1" x14ac:dyDescent="0.2">
      <c r="A3" s="138" t="s">
        <v>7</v>
      </c>
      <c r="B3" s="138" t="s">
        <v>54</v>
      </c>
      <c r="C3" s="138" t="s">
        <v>8</v>
      </c>
      <c r="D3" s="143" t="s">
        <v>55</v>
      </c>
      <c r="E3" s="143" t="s">
        <v>56</v>
      </c>
      <c r="F3" s="144" t="s">
        <v>27</v>
      </c>
      <c r="G3" s="164" t="s">
        <v>57</v>
      </c>
      <c r="H3" s="164" t="s">
        <v>58</v>
      </c>
      <c r="I3" s="164" t="s">
        <v>59</v>
      </c>
    </row>
    <row r="4" spans="1:38" ht="25.05" x14ac:dyDescent="0.2">
      <c r="A4" s="170" t="s">
        <v>60</v>
      </c>
      <c r="B4" s="171" t="s">
        <v>61</v>
      </c>
      <c r="C4" s="172" t="s">
        <v>169</v>
      </c>
      <c r="D4" s="173" t="s">
        <v>34</v>
      </c>
      <c r="E4" s="174">
        <v>2500000</v>
      </c>
      <c r="F4" s="194">
        <v>0.5</v>
      </c>
      <c r="G4" s="175">
        <f>+Tabelle2[[#This Row],[F&amp;E Zu-
ordnung %]]*Tabelle2[[#This Row],[Abschreibungs-Aufwand Gesamt (CHF)]]</f>
        <v>1250000</v>
      </c>
      <c r="H4" s="175">
        <f>IF(Tabelle2[[#This Row],[Standort]]="Basel-Stadt",Tabelle2[[#This Row],[Förderfähige Abschreibungen (CHF)]],0)</f>
        <v>1250000</v>
      </c>
      <c r="I4" s="175">
        <f>IF(Tabelle2[[#This Row],[Standort]]="Übrige Schweiz",Tabelle2[[#This Row],[Förderfähige Abschreibungen (CHF)]],0)</f>
        <v>0</v>
      </c>
      <c r="AL4" t="s">
        <v>34</v>
      </c>
    </row>
    <row r="5" spans="1:38" ht="25.05" x14ac:dyDescent="0.2">
      <c r="A5" s="176" t="s">
        <v>60</v>
      </c>
      <c r="B5" s="177" t="s">
        <v>60</v>
      </c>
      <c r="C5" s="178" t="s">
        <v>170</v>
      </c>
      <c r="D5" s="173" t="s">
        <v>62</v>
      </c>
      <c r="E5" s="174">
        <v>18500000</v>
      </c>
      <c r="F5" s="194">
        <v>0.8</v>
      </c>
      <c r="G5" s="175">
        <f>+Tabelle2[[#This Row],[F&amp;E Zu-
ordnung %]]*Tabelle2[[#This Row],[Abschreibungs-Aufwand Gesamt (CHF)]]</f>
        <v>14800000</v>
      </c>
      <c r="H5" s="179">
        <f>IF(Tabelle2[[#This Row],[Standort]]="Basel-Stadt",Tabelle2[[#This Row],[Förderfähige Abschreibungen (CHF)]],0)</f>
        <v>0</v>
      </c>
      <c r="I5" s="179">
        <f>IF(Tabelle2[[#This Row],[Standort]]="Übrige Schweiz",Tabelle2[[#This Row],[Förderfähige Abschreibungen (CHF)]],0)</f>
        <v>14800000</v>
      </c>
      <c r="AL5" t="s">
        <v>62</v>
      </c>
    </row>
    <row r="6" spans="1:38" ht="13.15" x14ac:dyDescent="0.2">
      <c r="A6" s="176" t="s">
        <v>63</v>
      </c>
      <c r="B6" s="177" t="s">
        <v>64</v>
      </c>
      <c r="C6" s="178" t="s">
        <v>171</v>
      </c>
      <c r="D6" s="173" t="s">
        <v>34</v>
      </c>
      <c r="E6" s="174">
        <v>620000</v>
      </c>
      <c r="F6" s="194">
        <v>1</v>
      </c>
      <c r="G6" s="175">
        <f>+Tabelle2[[#This Row],[F&amp;E Zu-
ordnung %]]*Tabelle2[[#This Row],[Abschreibungs-Aufwand Gesamt (CHF)]]</f>
        <v>620000</v>
      </c>
      <c r="H6" s="179">
        <f>IF(Tabelle2[[#This Row],[Standort]]="Basel-Stadt",Tabelle2[[#This Row],[Förderfähige Abschreibungen (CHF)]],0)</f>
        <v>620000</v>
      </c>
      <c r="I6" s="179">
        <f>IF(Tabelle2[[#This Row],[Standort]]="Übrige Schweiz",Tabelle2[[#This Row],[Förderfähige Abschreibungen (CHF)]],0)</f>
        <v>0</v>
      </c>
    </row>
    <row r="7" spans="1:38" ht="20.2" customHeight="1" x14ac:dyDescent="0.2">
      <c r="A7" s="176" t="s">
        <v>65</v>
      </c>
      <c r="B7" s="177" t="s">
        <v>66</v>
      </c>
      <c r="C7" s="178" t="s">
        <v>172</v>
      </c>
      <c r="D7" s="173" t="s">
        <v>34</v>
      </c>
      <c r="E7" s="174">
        <v>90000</v>
      </c>
      <c r="F7" s="194">
        <v>0.5</v>
      </c>
      <c r="G7" s="175">
        <f>+Tabelle2[[#This Row],[F&amp;E Zu-
ordnung %]]*Tabelle2[[#This Row],[Abschreibungs-Aufwand Gesamt (CHF)]]</f>
        <v>45000</v>
      </c>
      <c r="H7" s="179">
        <f>IF(Tabelle2[[#This Row],[Standort]]="Basel-Stadt",Tabelle2[[#This Row],[Förderfähige Abschreibungen (CHF)]],0)</f>
        <v>45000</v>
      </c>
      <c r="I7" s="179">
        <f>IF(Tabelle2[[#This Row],[Standort]]="Übrige Schweiz",Tabelle2[[#This Row],[Förderfähige Abschreibungen (CHF)]],0)</f>
        <v>0</v>
      </c>
    </row>
    <row r="8" spans="1:38" ht="25.05" x14ac:dyDescent="0.2">
      <c r="A8" s="176" t="s">
        <v>65</v>
      </c>
      <c r="B8" s="177" t="s">
        <v>67</v>
      </c>
      <c r="C8" s="178" t="s">
        <v>173</v>
      </c>
      <c r="D8" s="173" t="s">
        <v>62</v>
      </c>
      <c r="E8" s="174">
        <v>80000</v>
      </c>
      <c r="F8" s="194">
        <v>0.5</v>
      </c>
      <c r="G8" s="175">
        <f>+Tabelle2[[#This Row],[F&amp;E Zu-
ordnung %]]*Tabelle2[[#This Row],[Abschreibungs-Aufwand Gesamt (CHF)]]</f>
        <v>40000</v>
      </c>
      <c r="H8" s="179">
        <f>IF(Tabelle2[[#This Row],[Standort]]="Basel-Stadt",Tabelle2[[#This Row],[Förderfähige Abschreibungen (CHF)]],0)</f>
        <v>0</v>
      </c>
      <c r="I8" s="179">
        <f>IF(Tabelle2[[#This Row],[Standort]]="Übrige Schweiz",Tabelle2[[#This Row],[Förderfähige Abschreibungen (CHF)]],0)</f>
        <v>40000</v>
      </c>
    </row>
    <row r="9" spans="1:38" ht="25.05" x14ac:dyDescent="0.2">
      <c r="A9" s="176" t="s">
        <v>65</v>
      </c>
      <c r="B9" s="177" t="s">
        <v>68</v>
      </c>
      <c r="C9" s="178" t="s">
        <v>174</v>
      </c>
      <c r="D9" s="173" t="s">
        <v>34</v>
      </c>
      <c r="E9" s="174">
        <v>150000</v>
      </c>
      <c r="F9" s="194">
        <v>1</v>
      </c>
      <c r="G9" s="175">
        <f>+Tabelle2[[#This Row],[F&amp;E Zu-
ordnung %]]*Tabelle2[[#This Row],[Abschreibungs-Aufwand Gesamt (CHF)]]</f>
        <v>150000</v>
      </c>
      <c r="H9" s="179">
        <f>IF(Tabelle2[[#This Row],[Standort]]="Basel-Stadt",Tabelle2[[#This Row],[Förderfähige Abschreibungen (CHF)]],0)</f>
        <v>150000</v>
      </c>
      <c r="I9" s="179">
        <f>IF(Tabelle2[[#This Row],[Standort]]="Übrige Schweiz",Tabelle2[[#This Row],[Förderfähige Abschreibungen (CHF)]],0)</f>
        <v>0</v>
      </c>
    </row>
    <row r="10" spans="1:38" ht="25.05" x14ac:dyDescent="0.2">
      <c r="A10" s="176" t="s">
        <v>63</v>
      </c>
      <c r="B10" s="177" t="s">
        <v>69</v>
      </c>
      <c r="C10" s="178" t="s">
        <v>175</v>
      </c>
      <c r="D10" s="173" t="s">
        <v>34</v>
      </c>
      <c r="E10" s="174">
        <v>900000</v>
      </c>
      <c r="F10" s="194">
        <v>1</v>
      </c>
      <c r="G10" s="175">
        <f>+Tabelle2[[#This Row],[F&amp;E Zu-
ordnung %]]*Tabelle2[[#This Row],[Abschreibungs-Aufwand Gesamt (CHF)]]</f>
        <v>900000</v>
      </c>
      <c r="H10" s="179">
        <f>IF(Tabelle2[[#This Row],[Standort]]="Basel-Stadt",Tabelle2[[#This Row],[Förderfähige Abschreibungen (CHF)]],0)</f>
        <v>900000</v>
      </c>
      <c r="I10" s="179">
        <f>IF(Tabelle2[[#This Row],[Standort]]="Übrige Schweiz",Tabelle2[[#This Row],[Förderfähige Abschreibungen (CHF)]],0)</f>
        <v>0</v>
      </c>
    </row>
    <row r="11" spans="1:38" ht="25.05" x14ac:dyDescent="0.2">
      <c r="A11" s="176" t="s">
        <v>70</v>
      </c>
      <c r="B11" s="177" t="s">
        <v>71</v>
      </c>
      <c r="C11" s="178" t="s">
        <v>176</v>
      </c>
      <c r="D11" s="173" t="s">
        <v>62</v>
      </c>
      <c r="E11" s="174">
        <v>600000</v>
      </c>
      <c r="F11" s="194">
        <v>1</v>
      </c>
      <c r="G11" s="175">
        <f>+Tabelle2[[#This Row],[F&amp;E Zu-
ordnung %]]*Tabelle2[[#This Row],[Abschreibungs-Aufwand Gesamt (CHF)]]</f>
        <v>600000</v>
      </c>
      <c r="H11" s="179">
        <f>IF(Tabelle2[[#This Row],[Standort]]="Basel-Stadt",Tabelle2[[#This Row],[Förderfähige Abschreibungen (CHF)]],0)</f>
        <v>0</v>
      </c>
      <c r="I11" s="179">
        <f>IF(Tabelle2[[#This Row],[Standort]]="Übrige Schweiz",Tabelle2[[#This Row],[Förderfähige Abschreibungen (CHF)]],0)</f>
        <v>600000</v>
      </c>
    </row>
    <row r="12" spans="1:38" ht="25.05" x14ac:dyDescent="0.2">
      <c r="A12" s="176" t="s">
        <v>63</v>
      </c>
      <c r="B12" s="177" t="s">
        <v>72</v>
      </c>
      <c r="C12" s="178" t="s">
        <v>177</v>
      </c>
      <c r="D12" s="173" t="s">
        <v>34</v>
      </c>
      <c r="E12" s="174">
        <v>5000000</v>
      </c>
      <c r="F12" s="194">
        <v>0.4</v>
      </c>
      <c r="G12" s="175">
        <f>+Tabelle2[[#This Row],[F&amp;E Zu-
ordnung %]]*Tabelle2[[#This Row],[Abschreibungs-Aufwand Gesamt (CHF)]]</f>
        <v>2000000</v>
      </c>
      <c r="H12" s="179">
        <f>IF(Tabelle2[[#This Row],[Standort]]="Basel-Stadt",Tabelle2[[#This Row],[Förderfähige Abschreibungen (CHF)]],0)</f>
        <v>2000000</v>
      </c>
      <c r="I12" s="179">
        <f>IF(Tabelle2[[#This Row],[Standort]]="Übrige Schweiz",Tabelle2[[#This Row],[Förderfähige Abschreibungen (CHF)]],0)</f>
        <v>0</v>
      </c>
    </row>
    <row r="13" spans="1:38" ht="25.7" thickBot="1" x14ac:dyDescent="0.25">
      <c r="A13" s="180" t="s">
        <v>63</v>
      </c>
      <c r="B13" s="181" t="s">
        <v>73</v>
      </c>
      <c r="C13" s="182" t="s">
        <v>178</v>
      </c>
      <c r="D13" s="183" t="s">
        <v>34</v>
      </c>
      <c r="E13" s="184">
        <v>600000</v>
      </c>
      <c r="F13" s="195">
        <v>0.5</v>
      </c>
      <c r="G13" s="185">
        <f>+Tabelle2[[#This Row],[F&amp;E Zu-
ordnung %]]*Tabelle2[[#This Row],[Abschreibungs-Aufwand Gesamt (CHF)]]</f>
        <v>300000</v>
      </c>
      <c r="H13" s="186">
        <f>IF(Tabelle2[[#This Row],[Standort]]="Basel-Stadt",Tabelle2[[#This Row],[Förderfähige Abschreibungen (CHF)]],0)</f>
        <v>300000</v>
      </c>
      <c r="I13" s="186">
        <f>IF(Tabelle2[[#This Row],[Standort]]="Übrige Schweiz",Tabelle2[[#This Row],[Förderfähige Abschreibungen (CHF)]],0)</f>
        <v>0</v>
      </c>
    </row>
    <row r="14" spans="1:38" ht="13.15" x14ac:dyDescent="0.25">
      <c r="A14" s="27" t="s">
        <v>74</v>
      </c>
      <c r="B14" s="165"/>
      <c r="C14" s="166"/>
      <c r="D14" s="167"/>
      <c r="E14" s="189">
        <f>SUBTOTAL(109,Tabelle2[Abschreibungs-Aufwand Gesamt (CHF)])</f>
        <v>29040000</v>
      </c>
      <c r="F14" s="168"/>
      <c r="G14" s="169">
        <f>SUBTOTAL(109,Tabelle2[Förderfähige Abschreibungen (CHF)])</f>
        <v>20705000</v>
      </c>
      <c r="H14" s="191">
        <f>SUBTOTAL(109,Tabelle2[Förderfähige Abschreibungen  Basel-Stadt (CHF)])</f>
        <v>5265000</v>
      </c>
      <c r="I14" s="191">
        <f>SUBTOTAL(109,Tabelle2[Förderfähige Abschreibungen  übrige Schweiz (CHF)])</f>
        <v>15440000</v>
      </c>
    </row>
    <row r="15" spans="1:38" x14ac:dyDescent="0.2">
      <c r="D15" s="90"/>
    </row>
    <row r="16" spans="1:38" ht="18" customHeight="1" x14ac:dyDescent="0.3">
      <c r="A16" s="130" t="s">
        <v>75</v>
      </c>
      <c r="D16" s="90"/>
    </row>
    <row r="17" spans="1:10" ht="13.15" x14ac:dyDescent="0.25">
      <c r="A17" s="220" t="s">
        <v>4</v>
      </c>
      <c r="B17" s="220"/>
      <c r="C17" s="220"/>
      <c r="D17" s="220"/>
      <c r="E17" s="220"/>
      <c r="F17" s="221" t="s">
        <v>5</v>
      </c>
      <c r="G17" s="221"/>
      <c r="H17" s="221"/>
      <c r="I17" s="221"/>
    </row>
    <row r="18" spans="1:10" ht="50.1" x14ac:dyDescent="0.2">
      <c r="A18" s="138" t="s">
        <v>7</v>
      </c>
      <c r="B18" s="138" t="s">
        <v>54</v>
      </c>
      <c r="C18" s="138" t="s">
        <v>8</v>
      </c>
      <c r="D18" s="138" t="s">
        <v>55</v>
      </c>
      <c r="E18" s="143" t="s">
        <v>56</v>
      </c>
      <c r="F18" s="144" t="s">
        <v>27</v>
      </c>
      <c r="G18" s="164" t="s">
        <v>57</v>
      </c>
      <c r="H18" s="164" t="s">
        <v>58</v>
      </c>
      <c r="I18" s="164" t="s">
        <v>59</v>
      </c>
      <c r="J18" t="s">
        <v>76</v>
      </c>
    </row>
    <row r="19" spans="1:10" ht="13.15" x14ac:dyDescent="0.2">
      <c r="A19" s="121" t="s">
        <v>77</v>
      </c>
      <c r="B19" s="121" t="s">
        <v>78</v>
      </c>
      <c r="C19" s="121" t="s">
        <v>79</v>
      </c>
      <c r="D19" s="173" t="s">
        <v>62</v>
      </c>
      <c r="E19" s="174">
        <v>100000</v>
      </c>
      <c r="F19" s="194">
        <v>1</v>
      </c>
      <c r="G19" s="175">
        <f>Tabelle3[[#This Row],[Abschreibungs-Aufwand Gesamt (CHF)]]*Tabelle3[[#This Row],[F&amp;E Zu-
ordnung %]]</f>
        <v>100000</v>
      </c>
      <c r="H19" s="175">
        <f>IF(Tabelle3[[#This Row],[Standort]]="Basel-Stadt",Tabelle3[[#This Row],[Förderfähige Abschreibungen (CHF)]],0)</f>
        <v>0</v>
      </c>
      <c r="I19" s="175">
        <f>IF(Tabelle3[[#This Row],[Standort]]="Übrige Schweiz",Tabelle3[[#This Row],[Förderfähige Abschreibungen (CHF)]],0)</f>
        <v>100000</v>
      </c>
    </row>
    <row r="20" spans="1:10" ht="13.15" x14ac:dyDescent="0.2">
      <c r="A20" s="121" t="s">
        <v>77</v>
      </c>
      <c r="B20" s="121" t="s">
        <v>78</v>
      </c>
      <c r="C20" s="121" t="s">
        <v>79</v>
      </c>
      <c r="D20" s="173" t="s">
        <v>34</v>
      </c>
      <c r="E20" s="174">
        <v>150000</v>
      </c>
      <c r="F20" s="194">
        <v>1</v>
      </c>
      <c r="G20" s="175">
        <f>Tabelle3[[#This Row],[Abschreibungs-Aufwand Gesamt (CHF)]]*Tabelle3[[#This Row],[F&amp;E Zu-
ordnung %]]</f>
        <v>150000</v>
      </c>
      <c r="H20" s="175">
        <f>IF(Tabelle3[[#This Row],[Standort]]="Basel-Stadt",Tabelle3[[#This Row],[Förderfähige Abschreibungen (CHF)]],0)</f>
        <v>150000</v>
      </c>
      <c r="I20" s="175">
        <f>IF(Tabelle3[[#This Row],[Standort]]="Übrige Schweiz",Tabelle3[[#This Row],[Förderfähige Abschreibungen (CHF)]],0)</f>
        <v>0</v>
      </c>
    </row>
    <row r="21" spans="1:10" ht="13.8" thickBot="1" x14ac:dyDescent="0.25">
      <c r="A21" s="190" t="s">
        <v>80</v>
      </c>
      <c r="B21" s="190" t="s">
        <v>81</v>
      </c>
      <c r="C21" s="190" t="s">
        <v>82</v>
      </c>
      <c r="D21" s="183" t="s">
        <v>34</v>
      </c>
      <c r="E21" s="184">
        <v>200000</v>
      </c>
      <c r="F21" s="195">
        <v>0.8</v>
      </c>
      <c r="G21" s="185">
        <f>Tabelle3[[#This Row],[Abschreibungs-Aufwand Gesamt (CHF)]]*Tabelle3[[#This Row],[F&amp;E Zu-
ordnung %]]</f>
        <v>160000</v>
      </c>
      <c r="H21" s="175">
        <f>IF(Tabelle3[[#This Row],[Standort]]="Basel-Stadt",Tabelle3[[#This Row],[Förderfähige Abschreibungen (CHF)]],0)</f>
        <v>160000</v>
      </c>
      <c r="I21" s="185">
        <f>IF(Tabelle3[[#This Row],[Standort]]="Übrige Schweiz",Tabelle3[[#This Row],[Förderfähige Abschreibungen (CHF)]],0)</f>
        <v>0</v>
      </c>
    </row>
    <row r="22" spans="1:10" ht="13.15" x14ac:dyDescent="0.25">
      <c r="A22" s="187" t="s">
        <v>83</v>
      </c>
      <c r="B22" s="188"/>
      <c r="C22" s="188"/>
      <c r="D22" s="188"/>
      <c r="E22" s="214">
        <f>SUBTOTAL(109,E19:E21)</f>
        <v>450000</v>
      </c>
      <c r="F22" s="188"/>
      <c r="G22" s="169">
        <f>SUBTOTAL(109,G19:G21)</f>
        <v>410000</v>
      </c>
      <c r="H22" s="192">
        <f>SUBTOTAL(109,H19:H21)</f>
        <v>310000</v>
      </c>
      <c r="I22" s="192">
        <f t="shared" ref="I22" si="0">SUBTOTAL(109,I19:I21)</f>
        <v>100000</v>
      </c>
    </row>
  </sheetData>
  <mergeCells count="4">
    <mergeCell ref="A2:E2"/>
    <mergeCell ref="F2:I2"/>
    <mergeCell ref="A17:E17"/>
    <mergeCell ref="F17:I17"/>
  </mergeCells>
  <dataValidations count="2">
    <dataValidation type="list" allowBlank="1" showInputMessage="1" showErrorMessage="1" sqref="D4:D13 D19:D21" xr:uid="{03B2CB48-6B78-450C-BE56-56BC32B645CE}">
      <formula1>$AL$4:$AL$5</formula1>
    </dataValidation>
    <dataValidation allowBlank="1" showInputMessage="1" showErrorMessage="1" sqref="E4:E13 E19:E21" xr:uid="{E310BBB5-DEA9-4927-B321-FB3C2C846EB3}"/>
  </dataValidations>
  <pageMargins left="0.7" right="0.7" top="0.78740157499999996" bottom="0.78740157499999996" header="0.3" footer="0.3"/>
  <drawing r:id="rId1"/>
  <legacyDrawing r:id="rId2"/>
  <tableParts count="2">
    <tablePart r:id="rId3"/>
    <tablePart r:id="rId4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710F8A-96CD-4583-92D8-80462E36F7DB}">
  <sheetPr>
    <tabColor theme="9" tint="0.79998168889431442"/>
  </sheetPr>
  <dimension ref="A1:J9"/>
  <sheetViews>
    <sheetView showGridLines="0" zoomScale="90" zoomScaleNormal="90" workbookViewId="0">
      <selection activeCell="J8" sqref="J8"/>
    </sheetView>
  </sheetViews>
  <sheetFormatPr baseColWidth="10" defaultColWidth="11.44140625" defaultRowHeight="12.55" x14ac:dyDescent="0.2"/>
  <cols>
    <col min="1" max="1" width="31.109375" customWidth="1"/>
    <col min="2" max="2" width="24.5546875" customWidth="1"/>
    <col min="3" max="3" width="11.33203125" customWidth="1"/>
    <col min="4" max="4" width="14.33203125" customWidth="1"/>
    <col min="5" max="5" width="28.88671875" customWidth="1"/>
    <col min="6" max="6" width="30.109375" customWidth="1"/>
    <col min="8" max="8" width="12.33203125" customWidth="1"/>
    <col min="9" max="9" width="12" customWidth="1"/>
    <col min="10" max="10" width="13.33203125" customWidth="1"/>
    <col min="11" max="11" width="34.6640625" bestFit="1" customWidth="1"/>
    <col min="12" max="12" width="15.6640625" bestFit="1" customWidth="1"/>
  </cols>
  <sheetData>
    <row r="1" spans="1:10" ht="17.55" x14ac:dyDescent="0.3">
      <c r="A1" s="130" t="s">
        <v>84</v>
      </c>
    </row>
    <row r="3" spans="1:10" ht="13.15" x14ac:dyDescent="0.25">
      <c r="H3" t="s">
        <v>85</v>
      </c>
      <c r="I3" s="27"/>
    </row>
    <row r="4" spans="1:10" ht="52.6" x14ac:dyDescent="0.2">
      <c r="A4" s="196" t="s">
        <v>86</v>
      </c>
      <c r="B4" s="139" t="s">
        <v>87</v>
      </c>
      <c r="C4" s="139" t="s">
        <v>88</v>
      </c>
      <c r="D4" s="139" t="s">
        <v>89</v>
      </c>
      <c r="E4" s="139" t="s">
        <v>90</v>
      </c>
      <c r="F4" s="196" t="s">
        <v>91</v>
      </c>
      <c r="G4" s="139" t="s">
        <v>92</v>
      </c>
      <c r="H4" s="140" t="s">
        <v>93</v>
      </c>
      <c r="I4" s="141" t="s">
        <v>94</v>
      </c>
      <c r="J4" s="142" t="s">
        <v>95</v>
      </c>
    </row>
    <row r="5" spans="1:10" ht="25.05" x14ac:dyDescent="0.2">
      <c r="A5" s="197" t="s">
        <v>96</v>
      </c>
      <c r="B5" s="197" t="s">
        <v>97</v>
      </c>
      <c r="C5" s="197"/>
      <c r="D5" s="197" t="s">
        <v>98</v>
      </c>
      <c r="E5" s="197" t="s">
        <v>99</v>
      </c>
      <c r="F5" s="198" t="s">
        <v>100</v>
      </c>
      <c r="G5" s="199">
        <v>450000</v>
      </c>
      <c r="H5" s="197"/>
      <c r="I5" s="197"/>
      <c r="J5" s="179">
        <f>IF(Tabelle4[[#This Row],[Zuordnung]]="Direkt - Leistungsort Schweiz",Tabelle4[[#This Row],[Sachkosten
 Gesamt (CHF) ]],Tabelle4[[#This Row],[Sachkosten
 Gesamt (CHF) ]]/Tabelle4[[#This Row],[Anzahl Patienten
global]]*Tabelle4[[#This Row],[Anzahl Patienten
in der CH]])</f>
        <v>450000</v>
      </c>
    </row>
    <row r="6" spans="1:10" ht="25.05" x14ac:dyDescent="0.2">
      <c r="A6" s="197" t="s">
        <v>96</v>
      </c>
      <c r="B6" s="197" t="s">
        <v>101</v>
      </c>
      <c r="C6" s="197"/>
      <c r="D6" s="197" t="s">
        <v>102</v>
      </c>
      <c r="E6" s="197" t="s">
        <v>103</v>
      </c>
      <c r="F6" s="198" t="s">
        <v>100</v>
      </c>
      <c r="G6" s="199">
        <v>320000</v>
      </c>
      <c r="H6" s="197"/>
      <c r="I6" s="197"/>
      <c r="J6" s="179">
        <f>IF(Tabelle4[[#This Row],[Zuordnung]]="Direkt - Leistungsort Schweiz",Tabelle4[[#This Row],[Sachkosten
 Gesamt (CHF) ]],Tabelle4[[#This Row],[Sachkosten
 Gesamt (CHF) ]]/Tabelle4[[#This Row],[Anzahl Patienten
global]]*Tabelle4[[#This Row],[Anzahl Patienten
in der CH]])</f>
        <v>320000</v>
      </c>
    </row>
    <row r="7" spans="1:10" ht="25.05" x14ac:dyDescent="0.2">
      <c r="A7" s="197" t="s">
        <v>104</v>
      </c>
      <c r="B7" s="197" t="s">
        <v>105</v>
      </c>
      <c r="C7" s="197"/>
      <c r="D7" s="197" t="s">
        <v>106</v>
      </c>
      <c r="E7" s="197" t="s">
        <v>107</v>
      </c>
      <c r="F7" s="198" t="s">
        <v>100</v>
      </c>
      <c r="G7" s="199">
        <v>200000</v>
      </c>
      <c r="H7" s="197"/>
      <c r="I7" s="197"/>
      <c r="J7" s="179">
        <f>IF(Tabelle4[[#This Row],[Zuordnung]]="Direkt - Leistungsort Schweiz",Tabelle4[[#This Row],[Sachkosten
 Gesamt (CHF) ]],Tabelle4[[#This Row],[Sachkosten
 Gesamt (CHF) ]]/Tabelle4[[#This Row],[Anzahl Patienten
global]]*Tabelle4[[#This Row],[Anzahl Patienten
in der CH]])</f>
        <v>200000</v>
      </c>
    </row>
    <row r="8" spans="1:10" ht="25.05" x14ac:dyDescent="0.2">
      <c r="A8" s="197" t="s">
        <v>104</v>
      </c>
      <c r="B8" s="197" t="s">
        <v>108</v>
      </c>
      <c r="C8" s="197"/>
      <c r="D8" s="197" t="s">
        <v>109</v>
      </c>
      <c r="E8" s="197" t="s">
        <v>110</v>
      </c>
      <c r="F8" s="198" t="s">
        <v>111</v>
      </c>
      <c r="G8" s="200">
        <v>2400000</v>
      </c>
      <c r="H8" s="197">
        <v>200</v>
      </c>
      <c r="I8" s="197">
        <v>10</v>
      </c>
      <c r="J8" s="179">
        <f>IF(Tabelle4[[#This Row],[Zuordnung]]="Direkt - Leistungsort Schweiz",Tabelle4[[#This Row],[Sachkosten
 Gesamt (CHF) ]],Tabelle4[[#This Row],[Sachkosten
 Gesamt (CHF) ]]/Tabelle4[[#This Row],[Anzahl Patienten
global]]*Tabelle4[[#This Row],[Anzahl Patienten
in der CH]])</f>
        <v>120000</v>
      </c>
    </row>
    <row r="9" spans="1:10" ht="13.15" x14ac:dyDescent="0.25">
      <c r="A9" s="201" t="s">
        <v>112</v>
      </c>
      <c r="B9" s="198"/>
      <c r="C9" s="198"/>
      <c r="D9" s="198"/>
      <c r="E9" s="198"/>
      <c r="F9" s="198"/>
      <c r="G9" s="202">
        <f>SUBTOTAL(109,G5:G8)</f>
        <v>3370000</v>
      </c>
      <c r="H9" s="198"/>
      <c r="I9" s="198"/>
      <c r="J9" s="203">
        <f>SUBTOTAL(109,J5:J8)</f>
        <v>1090000</v>
      </c>
    </row>
  </sheetData>
  <dataValidations count="1">
    <dataValidation type="list" allowBlank="1" sqref="F5:F8" xr:uid="{DC61E922-8C88-41C2-A2FD-00D8580E85CF}">
      <formula1>"Direkt - Leistungsort Schweiz,Indirekt - Cost-per-patient-Ansatz"</formula1>
    </dataValidation>
  </dataValidations>
  <pageMargins left="0.7" right="0.7" top="0.78740157499999996" bottom="0.78740157499999996" header="0.3" footer="0.3"/>
  <drawing r:id="rId1"/>
  <legacyDrawing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34014E-62A1-419F-A862-3A0BB679FCD0}">
  <sheetPr>
    <tabColor rgb="FFFF0000"/>
  </sheetPr>
  <dimension ref="B2:K16"/>
  <sheetViews>
    <sheetView workbookViewId="0">
      <selection activeCell="I24" sqref="I24"/>
    </sheetView>
  </sheetViews>
  <sheetFormatPr baseColWidth="10" defaultColWidth="11.44140625" defaultRowHeight="12.7" customHeight="1" x14ac:dyDescent="0.2"/>
  <cols>
    <col min="7" max="7" width="87.109375" bestFit="1" customWidth="1"/>
    <col min="8" max="8" width="87.109375" customWidth="1"/>
    <col min="9" max="9" width="8.5546875" bestFit="1" customWidth="1"/>
  </cols>
  <sheetData>
    <row r="2" spans="2:11" ht="13.15" thickBot="1" x14ac:dyDescent="0.25"/>
    <row r="3" spans="2:11" ht="14.4" x14ac:dyDescent="0.25">
      <c r="B3" s="222" t="s">
        <v>113</v>
      </c>
      <c r="C3" s="223"/>
      <c r="D3" s="223"/>
      <c r="E3" s="34"/>
      <c r="F3" s="34"/>
      <c r="G3" s="34"/>
      <c r="H3" s="34"/>
      <c r="I3" s="34"/>
      <c r="J3" s="34"/>
      <c r="K3" s="35"/>
    </row>
    <row r="4" spans="2:11" ht="14.4" x14ac:dyDescent="0.25">
      <c r="B4" s="37"/>
      <c r="C4" s="224"/>
      <c r="D4" s="224"/>
      <c r="E4" s="224"/>
      <c r="F4" s="86" t="s">
        <v>114</v>
      </c>
      <c r="G4" s="86" t="s">
        <v>115</v>
      </c>
      <c r="H4" s="86" t="s">
        <v>168</v>
      </c>
      <c r="I4" s="86" t="s">
        <v>116</v>
      </c>
      <c r="J4" s="86"/>
      <c r="K4" s="28"/>
    </row>
    <row r="5" spans="2:11" ht="14.4" x14ac:dyDescent="0.25">
      <c r="B5" s="37"/>
      <c r="C5" s="67" t="s">
        <v>117</v>
      </c>
      <c r="D5" s="87"/>
      <c r="E5" s="87"/>
      <c r="F5" s="89">
        <f>'04_Übersicht'!I14*('04_Übersicht'!E11/'04_Übersicht'!E14)</f>
        <v>2561590.0263083195</v>
      </c>
      <c r="G5" s="89">
        <f>'04_Übersicht'!I26*(('04_Übersicht'!E23+'04_Übersicht'!E32)/('04_Übersicht'!E26+'04_Übersicht'!E35))</f>
        <v>1071613.6905596857</v>
      </c>
      <c r="H5" s="89">
        <f>'04_Übersicht'!I46/2</f>
        <v>54500</v>
      </c>
      <c r="I5" s="88">
        <f>F5+G5+H5</f>
        <v>3687703.7168680052</v>
      </c>
      <c r="J5" s="88"/>
      <c r="K5" s="28"/>
    </row>
    <row r="6" spans="2:11" ht="14.4" x14ac:dyDescent="0.25">
      <c r="B6" s="37"/>
      <c r="C6" s="67" t="s">
        <v>118</v>
      </c>
      <c r="D6" s="87"/>
      <c r="E6" s="87"/>
      <c r="F6" s="89">
        <f>'04_Übersicht'!I14*(('04_Übersicht'!E12*0.1)/'04_Übersicht'!E14)</f>
        <v>60186.859371680657</v>
      </c>
      <c r="G6" s="89">
        <f>'04_Übersicht'!I26*((('04_Übersicht'!E24+'04_Übersicht'!E33)*0.1)/('04_Übersicht'!E26+'04_Übersicht'!E35))</f>
        <v>298706.30944031419</v>
      </c>
      <c r="H6" s="89">
        <f>'04_Übersicht'!I46/2</f>
        <v>54500</v>
      </c>
      <c r="I6" s="88">
        <f>F6+G6+H6</f>
        <v>413393.16881199484</v>
      </c>
      <c r="J6" s="88"/>
      <c r="K6" s="28"/>
    </row>
    <row r="7" spans="2:11" ht="12.55" x14ac:dyDescent="0.2">
      <c r="F7" s="90">
        <f>SUM(F5:F6)</f>
        <v>2621776.8856800003</v>
      </c>
      <c r="G7" s="90">
        <f t="shared" ref="G7:I7" si="0">SUM(G5:G6)</f>
        <v>1370320</v>
      </c>
      <c r="H7" s="90"/>
      <c r="I7" s="93">
        <f t="shared" si="0"/>
        <v>4101096.8856800003</v>
      </c>
      <c r="J7" s="93"/>
    </row>
    <row r="8" spans="2:11" ht="12.7" customHeight="1" x14ac:dyDescent="0.2">
      <c r="C8" t="s">
        <v>119</v>
      </c>
      <c r="I8" s="93">
        <f>IF(I6&gt;2*I5,-(I6-(2*I5)),0)</f>
        <v>0</v>
      </c>
    </row>
    <row r="9" spans="2:11" ht="12.7" customHeight="1" x14ac:dyDescent="0.2">
      <c r="C9" t="s">
        <v>120</v>
      </c>
      <c r="I9" s="90">
        <f>I7+I8</f>
        <v>4101096.8856800003</v>
      </c>
    </row>
    <row r="12" spans="2:11" ht="12.7" customHeight="1" x14ac:dyDescent="0.2">
      <c r="I12" s="93"/>
    </row>
    <row r="15" spans="2:11" ht="12.7" customHeight="1" x14ac:dyDescent="0.2">
      <c r="I15" s="90"/>
    </row>
    <row r="16" spans="2:11" ht="12.7" customHeight="1" x14ac:dyDescent="0.2">
      <c r="I16" s="90"/>
    </row>
  </sheetData>
  <mergeCells count="2">
    <mergeCell ref="B3:D3"/>
    <mergeCell ref="C4:E4"/>
  </mergeCell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3A7B61-72EE-4F23-A8EF-54E8978D2569}">
  <sheetPr>
    <tabColor theme="9" tint="0.79998168889431442"/>
    <pageSetUpPr fitToPage="1"/>
  </sheetPr>
  <dimension ref="B2:AW56"/>
  <sheetViews>
    <sheetView showGridLines="0" zoomScale="115" zoomScaleNormal="115" workbookViewId="0">
      <selection activeCell="E5" sqref="E5"/>
    </sheetView>
  </sheetViews>
  <sheetFormatPr baseColWidth="10" defaultColWidth="9.109375" defaultRowHeight="14.4" x14ac:dyDescent="0.25"/>
  <cols>
    <col min="1" max="1" width="2.33203125" style="1" customWidth="1"/>
    <col min="2" max="2" width="4" style="1" customWidth="1"/>
    <col min="3" max="3" width="9.109375" style="1"/>
    <col min="4" max="4" width="47" style="1" customWidth="1"/>
    <col min="5" max="5" width="14" style="1" customWidth="1"/>
    <col min="6" max="6" width="12.33203125" style="1" customWidth="1"/>
    <col min="7" max="7" width="20.6640625" style="1" customWidth="1"/>
    <col min="8" max="8" width="9" style="1" customWidth="1"/>
    <col min="9" max="9" width="14.33203125" style="1" customWidth="1"/>
    <col min="10" max="10" width="3.6640625" style="1" customWidth="1"/>
    <col min="11" max="11" width="3" style="1" customWidth="1"/>
    <col min="12" max="12" width="14.44140625" style="1" customWidth="1"/>
    <col min="13" max="13" width="22.88671875" style="1" customWidth="1"/>
    <col min="14" max="48" width="9.109375" style="1"/>
    <col min="49" max="49" width="0" style="1" hidden="1" customWidth="1"/>
    <col min="50" max="16384" width="9.109375" style="1"/>
  </cols>
  <sheetData>
    <row r="2" spans="2:49" ht="17.55" x14ac:dyDescent="0.3">
      <c r="B2" s="131" t="s">
        <v>121</v>
      </c>
      <c r="C2"/>
      <c r="D2"/>
    </row>
    <row r="3" spans="2:49" ht="15.05" x14ac:dyDescent="0.3">
      <c r="B3" s="40" t="s">
        <v>122</v>
      </c>
      <c r="C3"/>
      <c r="D3"/>
      <c r="H3" s="123"/>
      <c r="I3" s="67" t="s">
        <v>123</v>
      </c>
    </row>
    <row r="4" spans="2:49" ht="15.05" x14ac:dyDescent="0.3">
      <c r="B4" s="40"/>
      <c r="C4"/>
      <c r="D4"/>
      <c r="H4" s="102"/>
      <c r="I4" s="67" t="s">
        <v>182</v>
      </c>
      <c r="AW4" s="1" t="s">
        <v>124</v>
      </c>
    </row>
    <row r="5" spans="2:49" ht="15.05" x14ac:dyDescent="0.3">
      <c r="B5" s="40"/>
      <c r="C5"/>
      <c r="D5"/>
      <c r="H5" s="47"/>
      <c r="I5" s="67" t="s">
        <v>125</v>
      </c>
      <c r="AW5" s="1" t="s">
        <v>126</v>
      </c>
    </row>
    <row r="6" spans="2:49" ht="15.65" thickBot="1" x14ac:dyDescent="0.35">
      <c r="B6" s="40"/>
      <c r="C6"/>
      <c r="D6"/>
    </row>
    <row r="7" spans="2:49" x14ac:dyDescent="0.25">
      <c r="B7" s="38" t="s">
        <v>127</v>
      </c>
      <c r="C7" s="4"/>
      <c r="D7" s="4"/>
      <c r="E7" s="4"/>
      <c r="F7" s="4"/>
      <c r="G7" s="42"/>
      <c r="H7" s="5"/>
      <c r="I7" s="5"/>
      <c r="J7" s="17"/>
    </row>
    <row r="8" spans="2:49" ht="8.3000000000000007" customHeight="1" thickBot="1" x14ac:dyDescent="0.3">
      <c r="B8" s="39"/>
      <c r="C8" s="8"/>
      <c r="D8" s="8"/>
      <c r="E8" s="8"/>
      <c r="F8" s="8"/>
      <c r="G8" s="20"/>
      <c r="H8" s="20"/>
      <c r="I8" s="20"/>
      <c r="J8" s="21"/>
    </row>
    <row r="9" spans="2:49" x14ac:dyDescent="0.25">
      <c r="B9" s="37"/>
      <c r="C9" s="23" t="s">
        <v>128</v>
      </c>
      <c r="D9" s="4"/>
      <c r="E9" s="19"/>
      <c r="F9" s="8"/>
      <c r="G9" s="45" t="s">
        <v>129</v>
      </c>
      <c r="H9" s="43" t="s">
        <v>130</v>
      </c>
      <c r="I9" s="44" t="s">
        <v>131</v>
      </c>
      <c r="J9" s="21"/>
    </row>
    <row r="10" spans="2:49" ht="15.05" x14ac:dyDescent="0.3">
      <c r="B10" s="37"/>
      <c r="C10" s="7"/>
      <c r="D10" s="8"/>
      <c r="E10" s="16"/>
      <c r="F10" s="8"/>
      <c r="G10" s="205" t="s">
        <v>132</v>
      </c>
      <c r="H10" s="51">
        <v>0.25</v>
      </c>
      <c r="I10" s="52">
        <f>IF(E14&gt;=5000000,$H10*5000000,E14*$H10)</f>
        <v>1250000</v>
      </c>
      <c r="J10" s="28"/>
      <c r="L10" s="50"/>
    </row>
    <row r="11" spans="2:49" ht="15.05" x14ac:dyDescent="0.3">
      <c r="B11" s="37"/>
      <c r="C11" s="60" t="s">
        <v>133</v>
      </c>
      <c r="D11" s="61"/>
      <c r="E11" s="101">
        <f>+'01_Nachweis F&amp;E Personal'!X15</f>
        <v>10075344.152000001</v>
      </c>
      <c r="F11" s="8"/>
      <c r="G11" s="205" t="s">
        <v>134</v>
      </c>
      <c r="H11" s="51">
        <v>0.2</v>
      </c>
      <c r="I11" s="52">
        <f>IF($E14&lt;=5000000,0,IF(AND($E14&gt;5000000,$E14&gt;=50000000),$H11*45000000,IF(AND($E14&gt;5000000,$E14&lt;=50000000),($E14-5000000)*$H11)))</f>
        <v>1062414.6832000003</v>
      </c>
      <c r="J11" s="28"/>
      <c r="L11" s="50"/>
    </row>
    <row r="12" spans="2:49" x14ac:dyDescent="0.25">
      <c r="B12" s="37"/>
      <c r="C12" s="60" t="s">
        <v>135</v>
      </c>
      <c r="D12" s="61"/>
      <c r="E12" s="101">
        <f>+'01_Nachweis F&amp;E Personal'!Y15</f>
        <v>2367292.64</v>
      </c>
      <c r="F12" s="8"/>
      <c r="G12" s="205" t="s">
        <v>136</v>
      </c>
      <c r="H12" s="51">
        <v>0.05</v>
      </c>
      <c r="I12" s="52">
        <f>IF($E14&lt;=50000000,0,IF($E14&gt;=50000000,($E14-50000000)*$H12))</f>
        <v>0</v>
      </c>
      <c r="J12" s="28"/>
    </row>
    <row r="13" spans="2:49" ht="13.5" customHeight="1" x14ac:dyDescent="0.25">
      <c r="B13" s="37"/>
      <c r="C13" s="81"/>
      <c r="D13" s="68"/>
      <c r="E13" s="97"/>
      <c r="F13" s="8"/>
      <c r="G13" s="206" t="s">
        <v>137</v>
      </c>
      <c r="H13" s="51">
        <f>IF(E16="JA",3%,0%)</f>
        <v>0.03</v>
      </c>
      <c r="I13" s="52">
        <f>+H13*E14</f>
        <v>309362.20248000004</v>
      </c>
      <c r="J13" s="28"/>
    </row>
    <row r="14" spans="2:49" ht="15.05" thickBot="1" x14ac:dyDescent="0.3">
      <c r="B14" s="37"/>
      <c r="C14" s="104" t="s">
        <v>138</v>
      </c>
      <c r="D14" s="64"/>
      <c r="E14" s="98">
        <f>E11+(E12*10%)</f>
        <v>10312073.416000001</v>
      </c>
      <c r="F14" s="8"/>
      <c r="G14" s="54" t="s">
        <v>139</v>
      </c>
      <c r="H14" s="55"/>
      <c r="I14" s="56">
        <f>SUM(I10:I13)</f>
        <v>2621776.8856800003</v>
      </c>
      <c r="J14" s="28"/>
      <c r="L14"/>
      <c r="M14"/>
      <c r="N14"/>
    </row>
    <row r="15" spans="2:49" x14ac:dyDescent="0.25">
      <c r="B15" s="37"/>
      <c r="C15" s="81"/>
      <c r="D15" s="68"/>
      <c r="E15" s="82"/>
      <c r="F15" s="8"/>
      <c r="J15" s="28"/>
      <c r="L15"/>
      <c r="M15"/>
      <c r="N15"/>
    </row>
    <row r="16" spans="2:49" ht="15.05" thickBot="1" x14ac:dyDescent="0.3">
      <c r="B16" s="37"/>
      <c r="C16" s="226" t="s">
        <v>140</v>
      </c>
      <c r="D16" s="227"/>
      <c r="E16" s="124" t="s">
        <v>124</v>
      </c>
      <c r="F16" s="122"/>
      <c r="G16" s="122"/>
      <c r="H16" s="122"/>
      <c r="I16" s="18"/>
      <c r="J16" s="21"/>
      <c r="L16" s="27"/>
      <c r="M16"/>
      <c r="N16"/>
    </row>
    <row r="17" spans="2:14" ht="15.05" thickBot="1" x14ac:dyDescent="0.3">
      <c r="B17" s="31"/>
      <c r="C17" s="15"/>
      <c r="D17" s="15"/>
      <c r="E17" s="15"/>
      <c r="F17" s="15"/>
      <c r="G17" s="15"/>
      <c r="H17" s="15"/>
      <c r="I17" s="15"/>
      <c r="J17" s="22"/>
      <c r="L17"/>
      <c r="M17"/>
      <c r="N17"/>
    </row>
    <row r="18" spans="2:14" ht="15.05" thickBot="1" x14ac:dyDescent="0.3">
      <c r="L18"/>
      <c r="M18"/>
      <c r="N18"/>
    </row>
    <row r="19" spans="2:14" x14ac:dyDescent="0.25">
      <c r="B19" s="3" t="s">
        <v>141</v>
      </c>
      <c r="C19" s="4"/>
      <c r="D19" s="4"/>
      <c r="E19" s="4"/>
      <c r="F19" s="4"/>
      <c r="G19" s="42"/>
      <c r="H19" s="5"/>
      <c r="I19" s="5"/>
      <c r="J19" s="6"/>
      <c r="L19"/>
      <c r="M19"/>
      <c r="N19"/>
    </row>
    <row r="20" spans="2:14" ht="15.05" thickBot="1" x14ac:dyDescent="0.3">
      <c r="B20" s="7"/>
      <c r="C20" s="8"/>
      <c r="D20" s="8"/>
      <c r="E20" s="8"/>
      <c r="F20" s="8"/>
      <c r="G20" s="9"/>
      <c r="H20" s="10"/>
      <c r="I20" s="10"/>
      <c r="J20" s="11"/>
      <c r="L20"/>
      <c r="M20"/>
      <c r="N20"/>
    </row>
    <row r="21" spans="2:14" x14ac:dyDescent="0.25">
      <c r="B21" s="7"/>
      <c r="C21" s="132" t="s">
        <v>128</v>
      </c>
      <c r="D21" s="57"/>
      <c r="E21" s="17"/>
      <c r="F21" s="8"/>
      <c r="G21" s="45" t="s">
        <v>129</v>
      </c>
      <c r="H21" s="43" t="s">
        <v>130</v>
      </c>
      <c r="I21" s="44" t="s">
        <v>131</v>
      </c>
      <c r="J21" s="11"/>
    </row>
    <row r="22" spans="2:14" x14ac:dyDescent="0.25">
      <c r="B22" s="7"/>
      <c r="C22" s="133" t="s">
        <v>142</v>
      </c>
      <c r="D22" s="58"/>
      <c r="E22" s="59"/>
      <c r="F22" s="8"/>
      <c r="G22" s="205" t="s">
        <v>143</v>
      </c>
      <c r="H22" s="51">
        <f>(25%)</f>
        <v>0.25</v>
      </c>
      <c r="I22" s="52">
        <f>IF(E40&gt;=1000000,$H22*1000000,E40*$H22)</f>
        <v>250000</v>
      </c>
      <c r="J22" s="11"/>
      <c r="L22" s="48"/>
    </row>
    <row r="23" spans="2:14" x14ac:dyDescent="0.25">
      <c r="B23" s="7"/>
      <c r="C23" s="60" t="s">
        <v>133</v>
      </c>
      <c r="D23" s="61"/>
      <c r="E23" s="101">
        <f>+Tabelle2[[#Totals],[Förderfähige Abschreibungen  Basel-Stadt (CHF)]]</f>
        <v>5265000</v>
      </c>
      <c r="F23" s="8"/>
      <c r="G23" s="205" t="s">
        <v>144</v>
      </c>
      <c r="H23" s="51">
        <v>0.2</v>
      </c>
      <c r="I23" s="52">
        <f>IF($E40&lt;=1000000,0,IF(AND($E40&gt;1000000,$E40&gt;=5000000),$H23*4000000,IF(AND($E40&gt;1000000,$E40&lt;=5000000),($E40-1000000)*$H23)))</f>
        <v>800000</v>
      </c>
      <c r="J23" s="11"/>
      <c r="L23" s="49"/>
    </row>
    <row r="24" spans="2:14" x14ac:dyDescent="0.25">
      <c r="B24" s="7"/>
      <c r="C24" s="95" t="s">
        <v>62</v>
      </c>
      <c r="D24" s="71"/>
      <c r="E24" s="101">
        <f>+Tabelle2[[#Totals],[Förderfähige Abschreibungen  übrige Schweiz (CHF)]]</f>
        <v>15440000</v>
      </c>
      <c r="F24" s="8"/>
      <c r="G24" s="205" t="s">
        <v>145</v>
      </c>
      <c r="H24" s="51">
        <v>0.05</v>
      </c>
      <c r="I24" s="52">
        <f>IF($E40&lt;=5000000,0,IF($E40&gt;=5000000,($E40-5000000)*$H24))</f>
        <v>106450</v>
      </c>
      <c r="J24" s="11"/>
    </row>
    <row r="25" spans="2:14" x14ac:dyDescent="0.25">
      <c r="B25" s="7"/>
      <c r="C25" s="70" t="s">
        <v>146</v>
      </c>
      <c r="D25" s="96"/>
      <c r="E25" s="65"/>
      <c r="F25" s="8"/>
      <c r="G25" s="206" t="s">
        <v>147</v>
      </c>
      <c r="H25" s="51">
        <v>0.03</v>
      </c>
      <c r="I25" s="52">
        <f>IF(E28="JA",E26*H25,0)+IF(E37="JA",E35*H25,0)</f>
        <v>213870</v>
      </c>
      <c r="J25" s="11"/>
    </row>
    <row r="26" spans="2:14" ht="15.05" thickBot="1" x14ac:dyDescent="0.3">
      <c r="B26" s="7"/>
      <c r="C26" s="229" t="s">
        <v>148</v>
      </c>
      <c r="D26" s="230"/>
      <c r="E26" s="66">
        <f>E23+(E24*10%)</f>
        <v>6809000</v>
      </c>
      <c r="F26" s="8"/>
      <c r="G26" s="54" t="s">
        <v>139</v>
      </c>
      <c r="H26" s="55"/>
      <c r="I26" s="56">
        <f>SUM(I22:I25)</f>
        <v>1370320</v>
      </c>
      <c r="J26" s="11"/>
    </row>
    <row r="27" spans="2:14" x14ac:dyDescent="0.25">
      <c r="B27" s="7"/>
      <c r="C27" s="81"/>
      <c r="D27" s="68"/>
      <c r="E27" s="82"/>
      <c r="F27" s="8"/>
      <c r="G27" s="204"/>
      <c r="H27" s="204"/>
      <c r="I27" s="204"/>
      <c r="J27" s="11"/>
    </row>
    <row r="28" spans="2:14" ht="15.65" thickBot="1" x14ac:dyDescent="0.35">
      <c r="B28" s="7"/>
      <c r="C28" s="226" t="s">
        <v>140</v>
      </c>
      <c r="D28" s="227"/>
      <c r="E28" s="124" t="s">
        <v>124</v>
      </c>
      <c r="F28" s="8"/>
      <c r="J28" s="11"/>
      <c r="L28" s="50"/>
    </row>
    <row r="29" spans="2:14" ht="15.65" thickBot="1" x14ac:dyDescent="0.35">
      <c r="B29" s="7"/>
      <c r="C29" s="68"/>
      <c r="D29" s="68"/>
      <c r="E29" s="69"/>
      <c r="F29" s="8"/>
      <c r="J29" s="11"/>
      <c r="L29" s="50"/>
    </row>
    <row r="30" spans="2:14" ht="15.05" x14ac:dyDescent="0.3">
      <c r="B30" s="7"/>
      <c r="C30" s="132" t="s">
        <v>128</v>
      </c>
      <c r="D30" s="57"/>
      <c r="E30" s="17"/>
      <c r="F30" s="8"/>
      <c r="G30" s="8"/>
      <c r="H30" s="41"/>
      <c r="I30" s="13"/>
      <c r="J30" s="11"/>
      <c r="L30" s="50"/>
    </row>
    <row r="31" spans="2:14" x14ac:dyDescent="0.25">
      <c r="B31" s="7"/>
      <c r="C31" s="133" t="s">
        <v>149</v>
      </c>
      <c r="D31" s="58"/>
      <c r="E31" s="59"/>
      <c r="F31" s="8"/>
      <c r="I31" s="135"/>
      <c r="J31" s="11"/>
    </row>
    <row r="32" spans="2:14" x14ac:dyDescent="0.25">
      <c r="B32" s="7"/>
      <c r="C32" s="62" t="s">
        <v>133</v>
      </c>
      <c r="D32" s="63"/>
      <c r="E32" s="101">
        <f>+'02_Nachweis Abschreibungen'!H22</f>
        <v>310000</v>
      </c>
      <c r="F32" s="8"/>
      <c r="G32" s="207"/>
      <c r="H32" s="208"/>
      <c r="I32" s="134"/>
      <c r="J32" s="11"/>
    </row>
    <row r="33" spans="2:14" x14ac:dyDescent="0.25">
      <c r="B33" s="7"/>
      <c r="C33" s="95" t="s">
        <v>62</v>
      </c>
      <c r="D33" s="63"/>
      <c r="E33" s="101">
        <f>+'02_Nachweis Abschreibungen'!I22</f>
        <v>100000</v>
      </c>
      <c r="F33" s="8"/>
      <c r="G33" s="207"/>
      <c r="H33" s="208"/>
      <c r="I33" s="134"/>
      <c r="J33" s="11"/>
      <c r="L33"/>
      <c r="M33"/>
      <c r="N33"/>
    </row>
    <row r="34" spans="2:14" x14ac:dyDescent="0.25">
      <c r="B34" s="7"/>
      <c r="C34" s="70" t="s">
        <v>150</v>
      </c>
      <c r="D34" s="71"/>
      <c r="E34" s="72"/>
      <c r="F34" s="8"/>
      <c r="G34" s="207"/>
      <c r="H34" s="208"/>
      <c r="I34" s="134"/>
      <c r="J34" s="11"/>
      <c r="L34"/>
      <c r="M34"/>
      <c r="N34"/>
    </row>
    <row r="35" spans="2:14" ht="15.05" thickBot="1" x14ac:dyDescent="0.3">
      <c r="B35" s="14"/>
      <c r="C35" s="73" t="s">
        <v>151</v>
      </c>
      <c r="D35" s="74"/>
      <c r="E35" s="66">
        <f>E32+(E33*10%)</f>
        <v>320000</v>
      </c>
      <c r="F35" s="8"/>
      <c r="G35" s="134"/>
      <c r="H35" s="208"/>
      <c r="I35" s="134"/>
      <c r="J35" s="11"/>
      <c r="L35" s="27"/>
      <c r="M35"/>
      <c r="N35"/>
    </row>
    <row r="36" spans="2:14" x14ac:dyDescent="0.25">
      <c r="B36" s="14"/>
      <c r="C36" s="81"/>
      <c r="D36" s="68"/>
      <c r="E36" s="82"/>
      <c r="F36" s="8"/>
      <c r="I36" s="134"/>
      <c r="J36" s="11"/>
      <c r="L36" s="27"/>
      <c r="M36"/>
      <c r="N36"/>
    </row>
    <row r="37" spans="2:14" ht="15.05" thickBot="1" x14ac:dyDescent="0.3">
      <c r="B37" s="7"/>
      <c r="C37" s="226" t="s">
        <v>140</v>
      </c>
      <c r="D37" s="227"/>
      <c r="E37" s="124" t="s">
        <v>124</v>
      </c>
      <c r="F37" s="8"/>
      <c r="G37" s="8"/>
      <c r="H37" s="8" t="s">
        <v>76</v>
      </c>
      <c r="I37" s="8"/>
      <c r="J37" s="11"/>
      <c r="L37"/>
      <c r="M37"/>
      <c r="N37"/>
    </row>
    <row r="38" spans="2:14" ht="15.05" thickBot="1" x14ac:dyDescent="0.3">
      <c r="B38" s="7"/>
      <c r="C38" s="75"/>
      <c r="D38" s="68"/>
      <c r="E38" s="68"/>
      <c r="F38" s="8"/>
      <c r="G38" s="8"/>
      <c r="H38" s="8"/>
      <c r="I38" s="8"/>
      <c r="J38" s="11"/>
      <c r="L38"/>
      <c r="M38"/>
      <c r="N38"/>
    </row>
    <row r="39" spans="2:14" x14ac:dyDescent="0.25">
      <c r="B39" s="7"/>
      <c r="C39" s="76" t="s">
        <v>152</v>
      </c>
      <c r="D39" s="77"/>
      <c r="E39" s="78"/>
      <c r="F39" s="8"/>
      <c r="G39" s="8"/>
      <c r="H39" s="8"/>
      <c r="I39" s="8"/>
      <c r="J39" s="11"/>
      <c r="L39"/>
      <c r="M39"/>
      <c r="N39"/>
    </row>
    <row r="40" spans="2:14" ht="15.05" thickBot="1" x14ac:dyDescent="0.3">
      <c r="B40" s="7"/>
      <c r="C40" s="79" t="s">
        <v>141</v>
      </c>
      <c r="D40" s="80"/>
      <c r="E40" s="66">
        <f>E26+E35</f>
        <v>7129000</v>
      </c>
      <c r="G40" s="8"/>
      <c r="H40" s="8"/>
      <c r="I40" s="8"/>
      <c r="J40" s="11"/>
      <c r="L40"/>
      <c r="M40"/>
      <c r="N40"/>
    </row>
    <row r="41" spans="2:14" ht="15.05" x14ac:dyDescent="0.3">
      <c r="B41" s="7"/>
      <c r="C41" s="12"/>
      <c r="D41" s="8"/>
      <c r="E41" s="8"/>
      <c r="F41" s="8"/>
      <c r="G41" s="8"/>
      <c r="H41" s="8"/>
      <c r="I41" s="8"/>
      <c r="J41" s="11"/>
    </row>
    <row r="42" spans="2:14" ht="15.05" thickBot="1" x14ac:dyDescent="0.3">
      <c r="B42" s="31"/>
      <c r="C42" s="2"/>
      <c r="D42" s="2"/>
      <c r="E42" s="2"/>
      <c r="F42" s="2"/>
      <c r="G42" s="32"/>
      <c r="H42" s="32"/>
      <c r="I42" s="32"/>
      <c r="J42" s="33"/>
    </row>
    <row r="43" spans="2:14" ht="15.05" thickBot="1" x14ac:dyDescent="0.3">
      <c r="G43" s="25"/>
      <c r="H43" s="26"/>
      <c r="I43" s="26"/>
      <c r="J43" s="24"/>
    </row>
    <row r="44" spans="2:14" ht="15.05" thickBot="1" x14ac:dyDescent="0.3">
      <c r="B44" s="3" t="s">
        <v>153</v>
      </c>
      <c r="C44" s="4"/>
      <c r="D44" s="4"/>
      <c r="E44" s="4"/>
      <c r="F44" s="4"/>
      <c r="G44" s="4"/>
      <c r="H44" s="4"/>
      <c r="I44" s="4"/>
      <c r="J44" s="19"/>
    </row>
    <row r="45" spans="2:14" x14ac:dyDescent="0.25">
      <c r="B45" s="46"/>
      <c r="C45" s="10"/>
      <c r="D45" s="10"/>
      <c r="E45" s="10"/>
      <c r="F45" s="10"/>
      <c r="G45" s="29"/>
      <c r="H45" s="30" t="s">
        <v>130</v>
      </c>
      <c r="I45" s="44" t="s">
        <v>131</v>
      </c>
      <c r="J45" s="11"/>
    </row>
    <row r="46" spans="2:14" x14ac:dyDescent="0.25">
      <c r="B46" s="7"/>
      <c r="C46" s="83" t="s">
        <v>128</v>
      </c>
      <c r="D46" s="83"/>
      <c r="E46" s="103">
        <f>'03_Nachweis Klinische Studien'!$J$9</f>
        <v>1090000</v>
      </c>
      <c r="F46" s="10"/>
      <c r="G46" s="53" t="s">
        <v>129</v>
      </c>
      <c r="H46" s="51">
        <v>0.1</v>
      </c>
      <c r="I46" s="84">
        <f>(E46)*$H$46</f>
        <v>109000</v>
      </c>
      <c r="J46" s="28"/>
    </row>
    <row r="47" spans="2:14" x14ac:dyDescent="0.25">
      <c r="B47" s="46"/>
      <c r="C47" s="20"/>
      <c r="D47" s="20"/>
      <c r="E47" s="20"/>
      <c r="F47" s="20"/>
      <c r="G47" s="20"/>
      <c r="H47" s="20"/>
      <c r="I47" s="20"/>
      <c r="J47" s="11"/>
    </row>
    <row r="48" spans="2:14" ht="15.05" thickBot="1" x14ac:dyDescent="0.3">
      <c r="B48" s="31"/>
      <c r="C48" s="2"/>
      <c r="D48" s="2"/>
      <c r="E48" s="2"/>
      <c r="F48" s="2"/>
      <c r="G48" s="2"/>
      <c r="H48" s="2"/>
      <c r="I48" s="2"/>
      <c r="J48" s="36"/>
    </row>
    <row r="49" spans="2:10" ht="15.05" thickBot="1" x14ac:dyDescent="0.3"/>
    <row r="50" spans="2:10" x14ac:dyDescent="0.25">
      <c r="B50" s="222" t="s">
        <v>113</v>
      </c>
      <c r="C50" s="223"/>
      <c r="D50" s="223"/>
      <c r="E50" s="34"/>
      <c r="F50" s="34"/>
      <c r="G50" s="34"/>
      <c r="H50" s="34"/>
      <c r="I50" s="34"/>
      <c r="J50" s="35"/>
    </row>
    <row r="51" spans="2:10" x14ac:dyDescent="0.25">
      <c r="B51" s="37"/>
      <c r="C51" s="67" t="s">
        <v>154</v>
      </c>
      <c r="D51" s="87"/>
      <c r="E51" s="87"/>
      <c r="F51" s="91"/>
      <c r="G51" s="85" t="s">
        <v>155</v>
      </c>
      <c r="H51" s="225" t="str">
        <f>IF('Berechnung CH vs. BS'!I6&gt;=2*'Berechnung CH vs. BS'!I5,"JA","NEIN")</f>
        <v>NEIN</v>
      </c>
      <c r="I51" s="225"/>
      <c r="J51" s="28"/>
    </row>
    <row r="52" spans="2:10" ht="15.05" thickBot="1" x14ac:dyDescent="0.3">
      <c r="B52" s="31"/>
      <c r="C52" s="92" t="s">
        <v>156</v>
      </c>
      <c r="D52" s="2"/>
      <c r="E52" s="2"/>
      <c r="F52" s="2"/>
      <c r="G52" s="2"/>
      <c r="H52" s="2"/>
      <c r="I52" s="2"/>
      <c r="J52" s="36"/>
    </row>
    <row r="53" spans="2:10" ht="15.05" thickBot="1" x14ac:dyDescent="0.3"/>
    <row r="54" spans="2:10" x14ac:dyDescent="0.25">
      <c r="B54" s="38"/>
      <c r="C54" s="34"/>
      <c r="D54" s="34"/>
      <c r="E54" s="34"/>
      <c r="F54" s="34"/>
      <c r="G54" s="34"/>
      <c r="H54" s="34"/>
      <c r="I54" s="34"/>
      <c r="J54" s="35"/>
    </row>
    <row r="55" spans="2:10" x14ac:dyDescent="0.25">
      <c r="B55" s="37"/>
      <c r="C55" s="224" t="s">
        <v>157</v>
      </c>
      <c r="D55" s="224"/>
      <c r="E55" s="224"/>
      <c r="F55" s="94"/>
      <c r="G55" s="228">
        <f>IF(H51="JA",'Berechnung CH vs. BS'!I9,SUM(I14+I26+I46))</f>
        <v>4101096.8856800003</v>
      </c>
      <c r="H55" s="228"/>
      <c r="I55" s="228"/>
      <c r="J55" s="28"/>
    </row>
    <row r="56" spans="2:10" ht="15.05" thickBot="1" x14ac:dyDescent="0.3">
      <c r="B56" s="31"/>
      <c r="C56" s="2"/>
      <c r="D56" s="2"/>
      <c r="E56" s="2"/>
      <c r="F56" s="2"/>
      <c r="G56" s="2"/>
      <c r="H56" s="2"/>
      <c r="I56" s="2"/>
      <c r="J56" s="36"/>
    </row>
  </sheetData>
  <mergeCells count="8">
    <mergeCell ref="B50:D50"/>
    <mergeCell ref="H51:I51"/>
    <mergeCell ref="C55:E55"/>
    <mergeCell ref="C16:D16"/>
    <mergeCell ref="G55:I55"/>
    <mergeCell ref="C28:D28"/>
    <mergeCell ref="C37:D37"/>
    <mergeCell ref="C26:D26"/>
  </mergeCells>
  <conditionalFormatting sqref="H51:I51">
    <cfRule type="cellIs" dxfId="4" priority="1" operator="equal">
      <formula>"JA"</formula>
    </cfRule>
    <cfRule type="cellIs" dxfId="3" priority="2" operator="equal">
      <formula>"NEIN"</formula>
    </cfRule>
    <cfRule type="cellIs" dxfId="2" priority="3" operator="equal">
      <formula>TRUE</formula>
    </cfRule>
    <cfRule type="cellIs" dxfId="1" priority="4" operator="equal">
      <formula>"RICHTIG"</formula>
    </cfRule>
    <cfRule type="cellIs" dxfId="0" priority="5" operator="equal">
      <formula>FALSE</formula>
    </cfRule>
  </conditionalFormatting>
  <dataValidations count="1">
    <dataValidation type="list" allowBlank="1" showInputMessage="1" showErrorMessage="1" sqref="E16 E28 E37" xr:uid="{F6FD1BB9-876D-4501-84FE-5748E8175E03}">
      <formula1>$AW$4:$AW$5</formula1>
    </dataValidation>
  </dataValidations>
  <pageMargins left="0.70866141732283472" right="0.70866141732283472" top="0.74803149606299213" bottom="0.74803149606299213" header="0.31496062992125984" footer="0.31496062992125984"/>
  <pageSetup paperSize="9" scale="61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B9E9EB81F74EB4F8733A91CBD611B78" ma:contentTypeVersion="14" ma:contentTypeDescription="Ein neues Dokument erstellen." ma:contentTypeScope="" ma:versionID="a693c4c0de0386ad555dd9b0b2e92c4f">
  <xsd:schema xmlns:xsd="http://www.w3.org/2001/XMLSchema" xmlns:xs="http://www.w3.org/2001/XMLSchema" xmlns:p="http://schemas.microsoft.com/office/2006/metadata/properties" xmlns:ns2="4f1cca35-ae54-4182-bffd-d9218edd4442" xmlns:ns3="67187017-a505-4438-876f-549b19fa5c29" targetNamespace="http://schemas.microsoft.com/office/2006/metadata/properties" ma:root="true" ma:fieldsID="5df65b8029e233d21ccb2e235c061a74" ns2:_="" ns3:_="">
    <xsd:import namespace="4f1cca35-ae54-4182-bffd-d9218edd4442"/>
    <xsd:import namespace="67187017-a505-4438-876f-549b19fa5c2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1cca35-ae54-4182-bffd-d9218edd444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Bildmarkierungen" ma:readOnly="false" ma:fieldId="{5cf76f15-5ced-4ddc-b409-7134ff3c332f}" ma:taxonomyMulti="true" ma:sspId="883cc839-4c0b-4b55-ad24-6a127ed7a18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187017-a505-4438-876f-549b19fa5c29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9aa0a3f-f621-4553-90d6-c315440216dd}" ma:internalName="TaxCatchAll" ma:showField="CatchAllData" ma:web="67187017-a505-4438-876f-549b19fa5c2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8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7187017-a505-4438-876f-549b19fa5c29" xsi:nil="true"/>
    <lcf76f155ced4ddcb4097134ff3c332f xmlns="4f1cca35-ae54-4182-bffd-d9218edd444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0D952A3-F4EF-48B5-AD82-63456A64D1F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D673AE0-0A9D-4060-8039-7D786C538C3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f1cca35-ae54-4182-bffd-d9218edd4442"/>
    <ds:schemaRef ds:uri="67187017-a505-4438-876f-549b19fa5c2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0020C14-1831-4DB1-B80B-F9484A995BC4}">
  <ds:schemaRefs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purl.org/dc/dcmitype/"/>
    <ds:schemaRef ds:uri="4f1cca35-ae54-4182-bffd-d9218edd4442"/>
    <ds:schemaRef ds:uri="67187017-a505-4438-876f-549b19fa5c29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6</vt:i4>
      </vt:variant>
    </vt:vector>
  </HeadingPairs>
  <TitlesOfParts>
    <vt:vector size="6" baseType="lpstr">
      <vt:lpstr>00_Start</vt:lpstr>
      <vt:lpstr>01_Nachweis F&amp;E Personal</vt:lpstr>
      <vt:lpstr>02_Nachweis Abschreibungen</vt:lpstr>
      <vt:lpstr>03_Nachweis Klinische Studien</vt:lpstr>
      <vt:lpstr>Berechnung CH vs. BS</vt:lpstr>
      <vt:lpstr>04_Übersicht</vt:lpstr>
    </vt:vector>
  </TitlesOfParts>
  <Manager/>
  <Company>Kanton Basel-Stadt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Lützelschwab, Sven</dc:creator>
  <cp:keywords/>
  <dc:description/>
  <cp:lastModifiedBy>Reske, Ralf</cp:lastModifiedBy>
  <cp:revision/>
  <dcterms:created xsi:type="dcterms:W3CDTF">2026-02-06T15:27:40Z</dcterms:created>
  <dcterms:modified xsi:type="dcterms:W3CDTF">2026-04-17T09:31:26Z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0x010100FB9E9EB81F74EB4F8733A91CBD611B78</vt:lpwstr>
  </property>
  <property fmtid="{D5CDD505-2E9C-101B-9397-08002B2CF9AE}" pid="3" name="MediaServiceImageTags">
    <vt:lpwstr/>
  </property>
</Properties>
</file>